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5" firstSheet="41" activeTab="41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Hoja3" sheetId="162" r:id="rId26"/>
    <sheet name="08-OFIC_HORTICULTURA" sheetId="22" r:id="rId27"/>
    <sheet name="08-SECRET. HORTICULTURA" sheetId="21" r:id="rId28"/>
    <sheet name="08-REGISTRO DE PLANTAS" sheetId="58" r:id="rId29"/>
    <sheet name="08-01INVITRO" sheetId="24" r:id="rId30"/>
    <sheet name="08-01LABORATORIO" sheetId="25" r:id="rId31"/>
    <sheet name="08-01SD_ TECNICOS_ HORT_" sheetId="23" r:id="rId32"/>
    <sheet name="08-02BANCO DE SEMILLAS" sheetId="26" r:id="rId33"/>
    <sheet name="08-03PLANTAS ACUATICAS" sheetId="27" r:id="rId34"/>
    <sheet name="08-04-VIVERO" sheetId="28" r:id="rId35"/>
    <sheet name="08-05ORQUIDEARIO" sheetId="29" r:id="rId36"/>
    <sheet name="08-06 ALMACEN " sheetId="30" r:id="rId37"/>
    <sheet name="09-EDUCACION AMBIENTAL" sheetId="18" r:id="rId38"/>
    <sheet name="09-01EDUC AMB SERV PUBLICO DOC_" sheetId="20" r:id="rId39"/>
    <sheet name="09-02EDUC_ AMB_ SERV_ACADE" sheetId="19" r:id="rId40"/>
    <sheet name="10-MANTENIMIENTO" sheetId="31" r:id="rId41"/>
    <sheet name="10-01TALLER MECANICA" sheetId="33" r:id="rId42"/>
    <sheet name="TERRENO" sheetId="41" r:id="rId43"/>
    <sheet name="VEHICULOS J.B.N." sheetId="35" r:id="rId44"/>
    <sheet name="VEHICULOS ACTUALIZADOS" sheetId="59" r:id="rId45"/>
    <sheet name="Hoja2" sheetId="161" r:id="rId46"/>
    <sheet name="Hoja1" sheetId="160" r:id="rId47"/>
    <sheet name="codigos inv. activos fijos" sheetId="42" r:id="rId48"/>
    <sheet name="RESUMEN " sheetId="60" r:id="rId49"/>
    <sheet name="TOTA GENERAL" sheetId="64" r:id="rId50"/>
    <sheet name="Hoja38" sheetId="97" r:id="rId51"/>
    <sheet name="Hoja39" sheetId="98" r:id="rId52"/>
    <sheet name="Hoja40" sheetId="99" r:id="rId53"/>
    <sheet name="Hoja41" sheetId="100" r:id="rId54"/>
    <sheet name="Hoja42" sheetId="101" r:id="rId55"/>
    <sheet name="Hoja43" sheetId="102" r:id="rId56"/>
    <sheet name="Hoja44" sheetId="103" r:id="rId57"/>
    <sheet name="Hoja45" sheetId="104" r:id="rId58"/>
    <sheet name="Hoja46" sheetId="105" r:id="rId59"/>
    <sheet name="Hoja47" sheetId="106" r:id="rId60"/>
    <sheet name="Hoja48" sheetId="107" r:id="rId61"/>
    <sheet name="Hoja49" sheetId="108" r:id="rId62"/>
    <sheet name="Hoja50" sheetId="109" r:id="rId63"/>
    <sheet name="Hoja51" sheetId="110" r:id="rId64"/>
    <sheet name="Hoja52" sheetId="111" r:id="rId65"/>
    <sheet name="Hoja53" sheetId="112" r:id="rId66"/>
    <sheet name="Hoja54" sheetId="113" r:id="rId67"/>
    <sheet name="Hoja55" sheetId="114" r:id="rId68"/>
    <sheet name="Hoja56" sheetId="115" r:id="rId69"/>
    <sheet name="Hoja57" sheetId="116" r:id="rId70"/>
    <sheet name="Hoja58" sheetId="117" r:id="rId71"/>
    <sheet name="Hoja59" sheetId="118" r:id="rId72"/>
    <sheet name="Hoja60" sheetId="119" r:id="rId73"/>
    <sheet name="Hoja61" sheetId="120" r:id="rId74"/>
    <sheet name="Hoja62" sheetId="121" r:id="rId75"/>
    <sheet name="Hoja63" sheetId="122" r:id="rId76"/>
    <sheet name="Hoja64" sheetId="123" r:id="rId77"/>
    <sheet name="Hoja65" sheetId="124" r:id="rId78"/>
    <sheet name="Hoja66" sheetId="125" r:id="rId79"/>
    <sheet name="Hoja67" sheetId="126" r:id="rId80"/>
    <sheet name="Hoja68" sheetId="127" r:id="rId81"/>
    <sheet name="Hoja69" sheetId="128" r:id="rId82"/>
    <sheet name="Hoja70" sheetId="129" r:id="rId83"/>
    <sheet name="Hoja71" sheetId="130" r:id="rId84"/>
    <sheet name="Hoja72" sheetId="131" r:id="rId85"/>
    <sheet name="Hoja73" sheetId="132" r:id="rId86"/>
    <sheet name="Hoja74" sheetId="133" r:id="rId87"/>
    <sheet name="Hoja75" sheetId="134" r:id="rId88"/>
    <sheet name="Hoja76" sheetId="135" r:id="rId89"/>
    <sheet name="Hoja77" sheetId="136" r:id="rId90"/>
    <sheet name="Hoja78" sheetId="137" r:id="rId91"/>
    <sheet name="Hoja79" sheetId="138" r:id="rId92"/>
    <sheet name="Hoja80" sheetId="139" r:id="rId93"/>
    <sheet name="Hoja81" sheetId="140" r:id="rId94"/>
    <sheet name="Hoja82" sheetId="141" r:id="rId95"/>
    <sheet name="Hoja83" sheetId="142" r:id="rId96"/>
    <sheet name="Hoja84" sheetId="143" r:id="rId97"/>
    <sheet name="Hoja85" sheetId="144" r:id="rId98"/>
    <sheet name="Hoja86" sheetId="145" r:id="rId99"/>
    <sheet name="Hoja87" sheetId="146" r:id="rId100"/>
    <sheet name="Hoja88" sheetId="147" r:id="rId101"/>
    <sheet name="Hoja89" sheetId="148" r:id="rId102"/>
    <sheet name="Hoja90" sheetId="149" r:id="rId103"/>
    <sheet name="Hoja91" sheetId="150" r:id="rId104"/>
    <sheet name="Hoja92" sheetId="151" r:id="rId105"/>
    <sheet name="Hoja93" sheetId="152" r:id="rId106"/>
    <sheet name="Hoja94" sheetId="153" r:id="rId107"/>
    <sheet name="Hoja95" sheetId="154" r:id="rId108"/>
    <sheet name="Hoja96" sheetId="155" r:id="rId109"/>
    <sheet name="Hoja97" sheetId="156" r:id="rId110"/>
    <sheet name="Hoja98" sheetId="157" r:id="rId111"/>
    <sheet name="Hoja99" sheetId="158" r:id="rId112"/>
    <sheet name="Hoja100" sheetId="159" r:id="rId113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DESARROLLO'!$A$1:$S$64</definedName>
    <definedName name="_xlnm.Print_Area" localSheetId="18">'06-01-04VIGILANCIA'!$B$1:$S$49</definedName>
    <definedName name="_xlnm.Print_Area" localSheetId="29">'08-01INVITRO'!$B$1:$T$43</definedName>
    <definedName name="_xlnm.Print_Area" localSheetId="37">'09-EDUCACION AMBIENTAL'!$A$2:$AC$6792</definedName>
    <definedName name="_xlnm.Print_Area" localSheetId="12">'COCINA ADM_'!$A$1:$T$45</definedName>
    <definedName name="_xlnm.Print_Area" localSheetId="1">'TECNOLOGIA INFORMACION'!$A$1:$S$81</definedName>
  </definedNames>
  <calcPr calcId="162913"/>
  <fileRecoveryPr autoRecover="0"/>
</workbook>
</file>

<file path=xl/calcChain.xml><?xml version="1.0" encoding="utf-8"?>
<calcChain xmlns="http://schemas.openxmlformats.org/spreadsheetml/2006/main">
  <c r="S44" i="59" l="1"/>
  <c r="R44" i="59"/>
  <c r="V44" i="59"/>
  <c r="S38" i="35"/>
  <c r="S39" i="35"/>
  <c r="R38" i="35"/>
  <c r="V38" i="35"/>
  <c r="W38" i="35"/>
  <c r="R39" i="35"/>
  <c r="R40" i="59"/>
  <c r="S40" i="59"/>
  <c r="Q214" i="17"/>
  <c r="R214" i="17"/>
  <c r="Q213" i="17"/>
  <c r="R213" i="17"/>
  <c r="Q212" i="17"/>
  <c r="Q204" i="17"/>
  <c r="R204" i="17"/>
  <c r="V196" i="17"/>
  <c r="Q195" i="17"/>
  <c r="R195" i="17"/>
  <c r="R151" i="17"/>
  <c r="Q151" i="17"/>
  <c r="U151" i="17"/>
  <c r="V151" i="17"/>
  <c r="Q54" i="17"/>
  <c r="R54" i="17"/>
  <c r="U50" i="17"/>
  <c r="V50" i="17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7" i="17"/>
  <c r="V198" i="17"/>
  <c r="V199" i="17"/>
  <c r="V200" i="17"/>
  <c r="V201" i="17"/>
  <c r="V202" i="17"/>
  <c r="V203" i="17"/>
  <c r="V205" i="17"/>
  <c r="V206" i="17"/>
  <c r="V207" i="17"/>
  <c r="V208" i="17"/>
  <c r="V209" i="17"/>
  <c r="V210" i="17"/>
  <c r="V211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38" i="17"/>
  <c r="V239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V264" i="17"/>
  <c r="V265" i="17"/>
  <c r="V266" i="17"/>
  <c r="V267" i="17"/>
  <c r="Q53" i="17"/>
  <c r="R53" i="17"/>
  <c r="Q24" i="17"/>
  <c r="R24" i="17"/>
  <c r="Q23" i="17"/>
  <c r="R23" i="17"/>
  <c r="N29" i="13"/>
  <c r="O29" i="13"/>
  <c r="N34" i="22"/>
  <c r="O34" i="22"/>
  <c r="R34" i="22"/>
  <c r="S34" i="22"/>
  <c r="N35" i="22"/>
  <c r="O35" i="22"/>
  <c r="N38" i="40"/>
  <c r="O38" i="40"/>
  <c r="N37" i="40"/>
  <c r="O37" i="40"/>
  <c r="N36" i="40"/>
  <c r="O36" i="40"/>
  <c r="O39" i="40"/>
  <c r="O60" i="10"/>
  <c r="O63" i="15"/>
  <c r="O71" i="6"/>
  <c r="O25" i="45"/>
  <c r="O43" i="8"/>
  <c r="O83" i="9"/>
  <c r="O35" i="5"/>
  <c r="O38" i="1"/>
  <c r="O28" i="2"/>
  <c r="O66" i="4"/>
  <c r="O35" i="34"/>
  <c r="O63" i="14"/>
  <c r="O31" i="56"/>
  <c r="O27" i="48"/>
  <c r="O80" i="57"/>
  <c r="O64" i="3"/>
  <c r="O33" i="22"/>
  <c r="N33" i="22"/>
  <c r="R33" i="22"/>
  <c r="S33" i="22"/>
  <c r="S34" i="35"/>
  <c r="R34" i="35"/>
  <c r="N32" i="25"/>
  <c r="O32" i="25"/>
  <c r="N26" i="13"/>
  <c r="F62" i="18"/>
  <c r="N14" i="18"/>
  <c r="O14" i="18"/>
  <c r="N22" i="18"/>
  <c r="O22" i="18"/>
  <c r="R22" i="18"/>
  <c r="S22" i="18"/>
  <c r="N21" i="18"/>
  <c r="O21" i="18"/>
  <c r="R54" i="18"/>
  <c r="S54" i="18"/>
  <c r="R28" i="26"/>
  <c r="R25" i="6"/>
  <c r="D78" i="6"/>
  <c r="R30" i="6"/>
  <c r="O24" i="12"/>
  <c r="N54" i="18"/>
  <c r="O54" i="18"/>
  <c r="E7" i="1"/>
  <c r="O63" i="30"/>
  <c r="O33" i="29"/>
  <c r="O92" i="26"/>
  <c r="N18" i="27"/>
  <c r="O18" i="27"/>
  <c r="N18" i="26"/>
  <c r="O18" i="26"/>
  <c r="S26" i="10"/>
  <c r="N27" i="10"/>
  <c r="O27" i="10"/>
  <c r="R27" i="10"/>
  <c r="S27" i="10"/>
  <c r="S31" i="29"/>
  <c r="S30" i="29"/>
  <c r="N29" i="29"/>
  <c r="N28" i="29"/>
  <c r="N53" i="18"/>
  <c r="O53" i="18"/>
  <c r="N28" i="21"/>
  <c r="O28" i="21"/>
  <c r="N42" i="8"/>
  <c r="O42" i="8"/>
  <c r="N40" i="28"/>
  <c r="N91" i="26"/>
  <c r="O91" i="26"/>
  <c r="N60" i="15"/>
  <c r="O60" i="15"/>
  <c r="R60" i="15"/>
  <c r="S60" i="15"/>
  <c r="N61" i="15"/>
  <c r="O61" i="15"/>
  <c r="R61" i="15"/>
  <c r="S61" i="15"/>
  <c r="N62" i="15"/>
  <c r="O62" i="15"/>
  <c r="R62" i="15"/>
  <c r="S62" i="15"/>
  <c r="T62" i="15"/>
  <c r="O59" i="15"/>
  <c r="N59" i="15"/>
  <c r="R59" i="15"/>
  <c r="S59" i="15"/>
  <c r="N52" i="18"/>
  <c r="O52" i="18"/>
  <c r="N62" i="30"/>
  <c r="O62" i="30"/>
  <c r="E42" i="34"/>
  <c r="O34" i="34"/>
  <c r="N34" i="34"/>
  <c r="R34" i="34"/>
  <c r="S34" i="34"/>
  <c r="O33" i="34"/>
  <c r="N33" i="34"/>
  <c r="R33" i="34"/>
  <c r="S33" i="34"/>
  <c r="O32" i="34"/>
  <c r="N32" i="34"/>
  <c r="R32" i="34"/>
  <c r="S32" i="34"/>
  <c r="N39" i="28"/>
  <c r="O39" i="28"/>
  <c r="O51" i="18"/>
  <c r="N51" i="18"/>
  <c r="R51" i="18"/>
  <c r="S51" i="18"/>
  <c r="O58" i="15"/>
  <c r="N58" i="15"/>
  <c r="R58" i="15"/>
  <c r="S58" i="15"/>
  <c r="E43" i="23"/>
  <c r="O22" i="25"/>
  <c r="N22" i="25"/>
  <c r="R22" i="25"/>
  <c r="S22" i="25"/>
  <c r="U36" i="17"/>
  <c r="N35" i="12"/>
  <c r="O35" i="12"/>
  <c r="S41" i="4"/>
  <c r="L35" i="22"/>
  <c r="D50" i="12"/>
  <c r="Q81" i="16"/>
  <c r="R81" i="16"/>
  <c r="U81" i="16"/>
  <c r="V81" i="16"/>
  <c r="N33" i="6"/>
  <c r="O33" i="6"/>
  <c r="N34" i="6"/>
  <c r="O34" i="6"/>
  <c r="R34" i="6"/>
  <c r="S34" i="6"/>
  <c r="N35" i="6"/>
  <c r="O35" i="6"/>
  <c r="R35" i="6"/>
  <c r="S35" i="6"/>
  <c r="N36" i="6"/>
  <c r="O36" i="6"/>
  <c r="R36" i="6"/>
  <c r="S36" i="6"/>
  <c r="N37" i="6"/>
  <c r="O37" i="6"/>
  <c r="R37" i="6"/>
  <c r="S37" i="6"/>
  <c r="O32" i="6"/>
  <c r="N32" i="6"/>
  <c r="R32" i="6"/>
  <c r="S32" i="6"/>
  <c r="O34" i="3"/>
  <c r="N34" i="3"/>
  <c r="R34" i="3"/>
  <c r="S34" i="3"/>
  <c r="N32" i="3"/>
  <c r="O32" i="3"/>
  <c r="S24" i="3"/>
  <c r="S25" i="3"/>
  <c r="S26" i="3"/>
  <c r="S27" i="3"/>
  <c r="S28" i="3"/>
  <c r="S31" i="3"/>
  <c r="S33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S29" i="3"/>
  <c r="S30" i="3"/>
  <c r="R35" i="3"/>
  <c r="S35" i="3"/>
  <c r="R63" i="3"/>
  <c r="S63" i="3"/>
  <c r="N14" i="3"/>
  <c r="O14" i="3"/>
  <c r="N15" i="3"/>
  <c r="N16" i="3"/>
  <c r="N17" i="3"/>
  <c r="N18" i="3"/>
  <c r="N19" i="3"/>
  <c r="N20" i="3"/>
  <c r="N21" i="3"/>
  <c r="N22" i="3"/>
  <c r="N23" i="3"/>
  <c r="O26" i="3"/>
  <c r="N29" i="3"/>
  <c r="O29" i="3"/>
  <c r="N36" i="3"/>
  <c r="R36" i="3"/>
  <c r="S36" i="3"/>
  <c r="O36" i="3"/>
  <c r="N37" i="3"/>
  <c r="R37" i="3"/>
  <c r="S37" i="3"/>
  <c r="O37" i="3"/>
  <c r="N49" i="3"/>
  <c r="R49" i="3"/>
  <c r="S49" i="3"/>
  <c r="O49" i="3"/>
  <c r="N50" i="3"/>
  <c r="R50" i="3"/>
  <c r="S50" i="3"/>
  <c r="O50" i="3"/>
  <c r="N57" i="3"/>
  <c r="R57" i="3"/>
  <c r="S57" i="3"/>
  <c r="O57" i="3"/>
  <c r="N60" i="3"/>
  <c r="R60" i="3"/>
  <c r="S60" i="3"/>
  <c r="O60" i="3"/>
  <c r="N61" i="3"/>
  <c r="R61" i="3"/>
  <c r="S61" i="3"/>
  <c r="O61" i="3"/>
  <c r="N62" i="3"/>
  <c r="R62" i="3"/>
  <c r="S62" i="3"/>
  <c r="O62" i="3"/>
  <c r="N13" i="3"/>
  <c r="R13" i="3"/>
  <c r="S13" i="3"/>
  <c r="X38" i="59"/>
  <c r="N34" i="40"/>
  <c r="O34" i="40"/>
  <c r="E47" i="40"/>
  <c r="D31" i="45"/>
  <c r="N72" i="9"/>
  <c r="O72" i="9"/>
  <c r="E32" i="2"/>
  <c r="N27" i="22"/>
  <c r="O27" i="22"/>
  <c r="N82" i="9"/>
  <c r="O82" i="9"/>
  <c r="S79" i="57"/>
  <c r="R20" i="35"/>
  <c r="S20" i="35"/>
  <c r="V20" i="35"/>
  <c r="W20" i="35"/>
  <c r="F52" i="35"/>
  <c r="H68" i="14"/>
  <c r="E43" i="19"/>
  <c r="N28" i="19"/>
  <c r="O28" i="19"/>
  <c r="R28" i="19"/>
  <c r="S28" i="19"/>
  <c r="H73" i="30"/>
  <c r="O46" i="30"/>
  <c r="R46" i="30"/>
  <c r="S46" i="30"/>
  <c r="C104" i="26"/>
  <c r="E40" i="24"/>
  <c r="N33" i="10"/>
  <c r="O33" i="10"/>
  <c r="R33" i="10"/>
  <c r="S33" i="10"/>
  <c r="N34" i="10"/>
  <c r="O34" i="10"/>
  <c r="R34" i="10"/>
  <c r="S34" i="10"/>
  <c r="S35" i="10"/>
  <c r="S36" i="10"/>
  <c r="S37" i="10"/>
  <c r="S38" i="10"/>
  <c r="N39" i="10"/>
  <c r="O39" i="10"/>
  <c r="R39" i="10"/>
  <c r="S39" i="10"/>
  <c r="N32" i="10"/>
  <c r="O32" i="10"/>
  <c r="R32" i="10"/>
  <c r="S32" i="10"/>
  <c r="S31" i="10"/>
  <c r="N32" i="15"/>
  <c r="O32" i="15"/>
  <c r="R32" i="15"/>
  <c r="S32" i="15"/>
  <c r="S38" i="6"/>
  <c r="D49" i="8"/>
  <c r="E89" i="9"/>
  <c r="D42" i="5"/>
  <c r="N20" i="2"/>
  <c r="O20" i="2"/>
  <c r="E74" i="4"/>
  <c r="N32" i="4"/>
  <c r="O32" i="4"/>
  <c r="N33" i="4"/>
  <c r="O33" i="4"/>
  <c r="R33" i="4"/>
  <c r="S33" i="4"/>
  <c r="N34" i="4"/>
  <c r="O34" i="4"/>
  <c r="R34" i="4"/>
  <c r="S34" i="4"/>
  <c r="N35" i="4"/>
  <c r="O35" i="4"/>
  <c r="R35" i="4"/>
  <c r="S35" i="4"/>
  <c r="N36" i="4"/>
  <c r="O36" i="4"/>
  <c r="R36" i="4"/>
  <c r="S36" i="4"/>
  <c r="N37" i="4"/>
  <c r="O37" i="4"/>
  <c r="R37" i="4"/>
  <c r="S37" i="4"/>
  <c r="N31" i="4"/>
  <c r="N30" i="4"/>
  <c r="E35" i="56"/>
  <c r="E49" i="13"/>
  <c r="N33" i="13"/>
  <c r="O33" i="13"/>
  <c r="R33" i="13"/>
  <c r="S33" i="13"/>
  <c r="N32" i="13"/>
  <c r="O32" i="13"/>
  <c r="R32" i="13"/>
  <c r="S32" i="13"/>
  <c r="E91" i="57"/>
  <c r="N63" i="57"/>
  <c r="O63" i="57"/>
  <c r="R63" i="57"/>
  <c r="S63" i="57"/>
  <c r="N64" i="57"/>
  <c r="O64" i="57"/>
  <c r="R64" i="57"/>
  <c r="S64" i="57"/>
  <c r="N62" i="57"/>
  <c r="O62" i="57"/>
  <c r="R62" i="57"/>
  <c r="S62" i="57"/>
  <c r="N61" i="57"/>
  <c r="O61" i="57"/>
  <c r="R61" i="57"/>
  <c r="S61" i="57"/>
  <c r="N60" i="57"/>
  <c r="O60" i="57"/>
  <c r="R60" i="57"/>
  <c r="S60" i="57"/>
  <c r="E71" i="3"/>
  <c r="N35" i="24"/>
  <c r="O35" i="24"/>
  <c r="S34" i="24"/>
  <c r="S33" i="24"/>
  <c r="R41" i="59"/>
  <c r="S41" i="59"/>
  <c r="N56" i="31"/>
  <c r="S35" i="19"/>
  <c r="O24" i="30"/>
  <c r="N24" i="30"/>
  <c r="R24" i="30"/>
  <c r="S24" i="30"/>
  <c r="O23" i="30"/>
  <c r="N23" i="30"/>
  <c r="R23" i="30"/>
  <c r="S23" i="30"/>
  <c r="O22" i="30"/>
  <c r="N22" i="30"/>
  <c r="R22" i="30"/>
  <c r="S22" i="30"/>
  <c r="O21" i="30"/>
  <c r="N21" i="30"/>
  <c r="R21" i="30"/>
  <c r="S21" i="30"/>
  <c r="O20" i="30"/>
  <c r="N20" i="30"/>
  <c r="R20" i="30"/>
  <c r="S20" i="30"/>
  <c r="O19" i="30"/>
  <c r="N19" i="30"/>
  <c r="R19" i="30"/>
  <c r="S19" i="30"/>
  <c r="O18" i="30"/>
  <c r="N18" i="30"/>
  <c r="R18" i="30"/>
  <c r="S18" i="30"/>
  <c r="N60" i="26"/>
  <c r="S22" i="12"/>
  <c r="N31" i="8"/>
  <c r="O31" i="8"/>
  <c r="N30" i="8"/>
  <c r="O30" i="8"/>
  <c r="R30" i="8"/>
  <c r="S30" i="8"/>
  <c r="N29" i="8"/>
  <c r="N28" i="8"/>
  <c r="O28" i="8"/>
  <c r="R28" i="8"/>
  <c r="S28" i="8"/>
  <c r="S28" i="9"/>
  <c r="S23" i="2"/>
  <c r="N34" i="14"/>
  <c r="O34" i="14"/>
  <c r="N33" i="14"/>
  <c r="O33" i="14"/>
  <c r="R33" i="14"/>
  <c r="S33" i="14"/>
  <c r="N32" i="14"/>
  <c r="O32" i="14"/>
  <c r="N23" i="56"/>
  <c r="O17" i="48"/>
  <c r="N50" i="18"/>
  <c r="N49" i="18"/>
  <c r="N24" i="45"/>
  <c r="O24" i="45"/>
  <c r="N78" i="57"/>
  <c r="O78" i="57"/>
  <c r="R78" i="57"/>
  <c r="S78" i="57"/>
  <c r="N77" i="57"/>
  <c r="O77" i="57"/>
  <c r="R77" i="57"/>
  <c r="S77" i="57"/>
  <c r="L63" i="15"/>
  <c r="S43" i="15"/>
  <c r="N57" i="15"/>
  <c r="O57" i="15"/>
  <c r="R57" i="15"/>
  <c r="S57" i="15"/>
  <c r="N65" i="4"/>
  <c r="O65" i="4"/>
  <c r="R65" i="4"/>
  <c r="S65" i="4"/>
  <c r="Q80" i="16"/>
  <c r="R80" i="16"/>
  <c r="N31" i="22"/>
  <c r="R31" i="22"/>
  <c r="S31" i="22"/>
  <c r="L92" i="26"/>
  <c r="N90" i="26"/>
  <c r="O90" i="26"/>
  <c r="E93" i="20"/>
  <c r="L38" i="23"/>
  <c r="E33" i="21"/>
  <c r="N49" i="10"/>
  <c r="N32" i="8"/>
  <c r="N18" i="9"/>
  <c r="N39" i="13"/>
  <c r="R43" i="59"/>
  <c r="S43" i="59"/>
  <c r="T43" i="59"/>
  <c r="P45" i="59"/>
  <c r="D29" i="33"/>
  <c r="N19" i="31"/>
  <c r="N20" i="31"/>
  <c r="N21" i="31"/>
  <c r="N22" i="31"/>
  <c r="N23" i="31"/>
  <c r="N24" i="31"/>
  <c r="N25" i="31"/>
  <c r="N26" i="31"/>
  <c r="N27" i="31"/>
  <c r="N28" i="31"/>
  <c r="O28" i="31"/>
  <c r="N29" i="31"/>
  <c r="N30" i="31"/>
  <c r="N31" i="31"/>
  <c r="N32" i="31"/>
  <c r="O32" i="31"/>
  <c r="R32" i="31"/>
  <c r="S32" i="31"/>
  <c r="N33" i="31"/>
  <c r="N34" i="31"/>
  <c r="N35" i="31"/>
  <c r="N36" i="31"/>
  <c r="O36" i="31"/>
  <c r="R36" i="31"/>
  <c r="S36" i="31"/>
  <c r="N37" i="31"/>
  <c r="N38" i="31"/>
  <c r="O38" i="31"/>
  <c r="R38" i="31"/>
  <c r="S38" i="31"/>
  <c r="N42" i="31"/>
  <c r="N44" i="31"/>
  <c r="N51" i="31"/>
  <c r="O51" i="31"/>
  <c r="N52" i="31"/>
  <c r="O52" i="31"/>
  <c r="R52" i="31"/>
  <c r="S52" i="31"/>
  <c r="N53" i="31"/>
  <c r="O53" i="31"/>
  <c r="R53" i="31"/>
  <c r="S53" i="31"/>
  <c r="N54" i="31"/>
  <c r="O54" i="31"/>
  <c r="R54" i="31"/>
  <c r="S54" i="31"/>
  <c r="N55" i="31"/>
  <c r="O55" i="31"/>
  <c r="R55" i="31"/>
  <c r="S55" i="31"/>
  <c r="O44" i="31"/>
  <c r="O42" i="31"/>
  <c r="O20" i="31"/>
  <c r="O34" i="31"/>
  <c r="O30" i="31"/>
  <c r="R28" i="31"/>
  <c r="S28" i="31"/>
  <c r="O25" i="31"/>
  <c r="R25" i="31"/>
  <c r="S25" i="31"/>
  <c r="O23" i="31"/>
  <c r="R23" i="31"/>
  <c r="S23" i="31"/>
  <c r="O21" i="31"/>
  <c r="R21" i="31"/>
  <c r="O19" i="31"/>
  <c r="R19" i="31"/>
  <c r="E37" i="29"/>
  <c r="D47" i="28"/>
  <c r="S75" i="26"/>
  <c r="S74" i="26"/>
  <c r="S73" i="26"/>
  <c r="N66" i="26"/>
  <c r="N29" i="26"/>
  <c r="O29" i="26"/>
  <c r="S37" i="23"/>
  <c r="S36" i="23"/>
  <c r="S35" i="23"/>
  <c r="S34" i="23"/>
  <c r="S32" i="23"/>
  <c r="N31" i="23"/>
  <c r="N30" i="23"/>
  <c r="N29" i="23"/>
  <c r="N28" i="23"/>
  <c r="O28" i="23"/>
  <c r="N27" i="23"/>
  <c r="O27" i="23"/>
  <c r="N26" i="23"/>
  <c r="O26" i="23"/>
  <c r="N25" i="23"/>
  <c r="O25" i="23"/>
  <c r="N24" i="23"/>
  <c r="O24" i="23"/>
  <c r="N23" i="23"/>
  <c r="O23" i="23"/>
  <c r="N22" i="23"/>
  <c r="O22" i="23"/>
  <c r="N21" i="23"/>
  <c r="O21" i="23"/>
  <c r="N20" i="23"/>
  <c r="O20" i="23"/>
  <c r="N19" i="23"/>
  <c r="O19" i="23"/>
  <c r="N18" i="23"/>
  <c r="O18" i="23"/>
  <c r="N17" i="23"/>
  <c r="O17" i="23"/>
  <c r="N16" i="23"/>
  <c r="O16" i="23"/>
  <c r="N15" i="23"/>
  <c r="O15" i="23"/>
  <c r="N14" i="23"/>
  <c r="O14" i="23"/>
  <c r="N89" i="26"/>
  <c r="N87" i="26"/>
  <c r="N86" i="26"/>
  <c r="O86" i="26"/>
  <c r="N85" i="26"/>
  <c r="N84" i="26"/>
  <c r="O84" i="26"/>
  <c r="R84" i="26"/>
  <c r="S84" i="26"/>
  <c r="N83" i="26"/>
  <c r="N82" i="26"/>
  <c r="N81" i="26"/>
  <c r="N80" i="26"/>
  <c r="O80" i="26"/>
  <c r="N79" i="26"/>
  <c r="N78" i="26"/>
  <c r="N77" i="26"/>
  <c r="N72" i="26"/>
  <c r="O72" i="26"/>
  <c r="N71" i="26"/>
  <c r="O71" i="26"/>
  <c r="S70" i="26"/>
  <c r="S68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/>
  <c r="N45" i="26"/>
  <c r="N44" i="26"/>
  <c r="N43" i="26"/>
  <c r="N42" i="26"/>
  <c r="N41" i="26"/>
  <c r="N40" i="26"/>
  <c r="N39" i="26"/>
  <c r="N38" i="26"/>
  <c r="N37" i="26"/>
  <c r="O37" i="26"/>
  <c r="N36" i="26"/>
  <c r="N35" i="26"/>
  <c r="N34" i="26"/>
  <c r="N33" i="26"/>
  <c r="O33" i="26"/>
  <c r="R33" i="26"/>
  <c r="S33" i="26"/>
  <c r="N32" i="26"/>
  <c r="N31" i="26"/>
  <c r="N30" i="26"/>
  <c r="N28" i="26"/>
  <c r="O28" i="26"/>
  <c r="N27" i="26"/>
  <c r="D39" i="25"/>
  <c r="E33" i="58"/>
  <c r="E42" i="22"/>
  <c r="H272" i="17"/>
  <c r="G90" i="16"/>
  <c r="D37" i="11"/>
  <c r="E67" i="10"/>
  <c r="D71" i="15"/>
  <c r="E42" i="1"/>
  <c r="E31" i="48"/>
  <c r="C71" i="3"/>
  <c r="L22" i="41"/>
  <c r="L35" i="5"/>
  <c r="L64" i="3"/>
  <c r="L63" i="14"/>
  <c r="N62" i="14"/>
  <c r="L63" i="30"/>
  <c r="L33" i="11"/>
  <c r="L33" i="25"/>
  <c r="R67" i="9"/>
  <c r="S67" i="9"/>
  <c r="S75" i="9"/>
  <c r="S56" i="9"/>
  <c r="S61" i="9"/>
  <c r="L28" i="2"/>
  <c r="L36" i="24"/>
  <c r="L41" i="28"/>
  <c r="N38" i="28"/>
  <c r="L27" i="48"/>
  <c r="L27" i="58"/>
  <c r="L29" i="21"/>
  <c r="N27" i="21"/>
  <c r="O27" i="21"/>
  <c r="R27" i="21"/>
  <c r="S27" i="21"/>
  <c r="L43" i="8"/>
  <c r="L43" i="12"/>
  <c r="L25" i="7"/>
  <c r="L31" i="56"/>
  <c r="L80" i="57"/>
  <c r="N64" i="4"/>
  <c r="O64" i="4"/>
  <c r="N63" i="4"/>
  <c r="O63" i="4"/>
  <c r="N62" i="4"/>
  <c r="O62" i="4"/>
  <c r="N76" i="57"/>
  <c r="S61" i="4"/>
  <c r="N75" i="57"/>
  <c r="N60" i="4"/>
  <c r="L40" i="13"/>
  <c r="O39" i="13"/>
  <c r="N30" i="56"/>
  <c r="N27" i="13"/>
  <c r="O27" i="13"/>
  <c r="R27" i="13"/>
  <c r="S27" i="13"/>
  <c r="L66" i="4"/>
  <c r="N59" i="4"/>
  <c r="O59" i="4"/>
  <c r="R59" i="4"/>
  <c r="S59" i="4"/>
  <c r="N59" i="57"/>
  <c r="O59" i="57"/>
  <c r="R59" i="57"/>
  <c r="S59" i="57"/>
  <c r="N65" i="57"/>
  <c r="O65" i="57"/>
  <c r="R65" i="57"/>
  <c r="S65" i="57"/>
  <c r="N66" i="57"/>
  <c r="O66" i="57"/>
  <c r="R66" i="57"/>
  <c r="S66" i="57"/>
  <c r="O67" i="57"/>
  <c r="N68" i="57"/>
  <c r="O68" i="57"/>
  <c r="R68" i="57"/>
  <c r="S68" i="57"/>
  <c r="N69" i="57"/>
  <c r="O69" i="57"/>
  <c r="R69" i="57"/>
  <c r="S69" i="57"/>
  <c r="N70" i="57"/>
  <c r="O70" i="57"/>
  <c r="R70" i="57"/>
  <c r="S70" i="57"/>
  <c r="N71" i="57"/>
  <c r="O71" i="57"/>
  <c r="R71" i="57"/>
  <c r="S71" i="57"/>
  <c r="N72" i="57"/>
  <c r="O72" i="57"/>
  <c r="R72" i="57"/>
  <c r="S72" i="57"/>
  <c r="N73" i="57"/>
  <c r="O73" i="57"/>
  <c r="R73" i="57"/>
  <c r="S73" i="57"/>
  <c r="N74" i="57"/>
  <c r="O74" i="57"/>
  <c r="R74" i="57"/>
  <c r="S74" i="57"/>
  <c r="L33" i="29"/>
  <c r="L38" i="19"/>
  <c r="L34" i="27"/>
  <c r="P39" i="35"/>
  <c r="R37" i="35"/>
  <c r="L26" i="33"/>
  <c r="N25" i="33"/>
  <c r="N24" i="33"/>
  <c r="N23" i="33"/>
  <c r="L25" i="45"/>
  <c r="S37" i="28"/>
  <c r="Q79" i="16"/>
  <c r="R79" i="16"/>
  <c r="U79" i="16"/>
  <c r="V79" i="16"/>
  <c r="N84" i="20"/>
  <c r="O84" i="20"/>
  <c r="N61" i="30"/>
  <c r="S58" i="57"/>
  <c r="S81" i="9"/>
  <c r="N56" i="57"/>
  <c r="O56" i="57"/>
  <c r="R56" i="57"/>
  <c r="S56" i="57"/>
  <c r="N37" i="13"/>
  <c r="O37" i="13"/>
  <c r="R37" i="13"/>
  <c r="S37" i="13"/>
  <c r="O38" i="13"/>
  <c r="N47" i="57"/>
  <c r="O47" i="57"/>
  <c r="R47" i="57"/>
  <c r="S47" i="57"/>
  <c r="N46" i="57"/>
  <c r="N53" i="57"/>
  <c r="O53" i="57"/>
  <c r="R53" i="57"/>
  <c r="S53" i="57"/>
  <c r="N52" i="57"/>
  <c r="O52" i="57"/>
  <c r="R52" i="57"/>
  <c r="S52" i="57"/>
  <c r="N51" i="57"/>
  <c r="O51" i="57"/>
  <c r="R51" i="57"/>
  <c r="S51" i="57"/>
  <c r="N50" i="57"/>
  <c r="O50" i="57"/>
  <c r="R50" i="57"/>
  <c r="S50" i="57"/>
  <c r="N49" i="57"/>
  <c r="O49" i="57"/>
  <c r="R49" i="57"/>
  <c r="S49" i="57"/>
  <c r="N48" i="57"/>
  <c r="O48" i="57"/>
  <c r="R48" i="57"/>
  <c r="S48" i="57"/>
  <c r="N54" i="57"/>
  <c r="O54" i="57"/>
  <c r="R54" i="57"/>
  <c r="S54" i="57"/>
  <c r="N55" i="57"/>
  <c r="O55" i="57"/>
  <c r="L35" i="34"/>
  <c r="N31" i="34"/>
  <c r="N42" i="12"/>
  <c r="O42" i="12"/>
  <c r="R42" i="12"/>
  <c r="S42" i="12"/>
  <c r="L25" i="49"/>
  <c r="S24" i="49"/>
  <c r="N48" i="18"/>
  <c r="O48" i="18"/>
  <c r="R48" i="18"/>
  <c r="S48" i="18"/>
  <c r="N80" i="9"/>
  <c r="O80" i="9"/>
  <c r="R80" i="9"/>
  <c r="S80" i="9"/>
  <c r="N31" i="14"/>
  <c r="O31" i="14"/>
  <c r="R31" i="14"/>
  <c r="S31" i="14"/>
  <c r="N75" i="20"/>
  <c r="O75" i="20"/>
  <c r="N62" i="20"/>
  <c r="O62" i="20"/>
  <c r="R62" i="20"/>
  <c r="S62" i="20"/>
  <c r="N19" i="20"/>
  <c r="N58" i="20"/>
  <c r="N77" i="20"/>
  <c r="O77" i="20"/>
  <c r="N39" i="57"/>
  <c r="O39" i="57"/>
  <c r="R39" i="57"/>
  <c r="S39" i="57"/>
  <c r="R42" i="59"/>
  <c r="R36" i="35"/>
  <c r="S36" i="35"/>
  <c r="V36" i="35"/>
  <c r="W36" i="35"/>
  <c r="R35" i="35"/>
  <c r="L85" i="20"/>
  <c r="S83" i="20"/>
  <c r="O26" i="27"/>
  <c r="O19" i="27"/>
  <c r="O29" i="27"/>
  <c r="S29" i="27"/>
  <c r="O28" i="27"/>
  <c r="O25" i="27"/>
  <c r="S25" i="27"/>
  <c r="O24" i="27"/>
  <c r="S24" i="27"/>
  <c r="O23" i="27"/>
  <c r="S23" i="27"/>
  <c r="O22" i="27"/>
  <c r="S22" i="27"/>
  <c r="O20" i="27"/>
  <c r="N31" i="25"/>
  <c r="O31" i="25"/>
  <c r="R31" i="25"/>
  <c r="S31" i="25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/>
  <c r="L20" i="60"/>
  <c r="M20" i="60"/>
  <c r="L21" i="60"/>
  <c r="M21" i="60"/>
  <c r="L22" i="60"/>
  <c r="M22" i="60"/>
  <c r="N22" i="60"/>
  <c r="L24" i="60"/>
  <c r="M24" i="60"/>
  <c r="N24" i="60"/>
  <c r="L25" i="60"/>
  <c r="M25" i="60"/>
  <c r="L26" i="60"/>
  <c r="M26" i="60"/>
  <c r="L27" i="60"/>
  <c r="M27" i="60"/>
  <c r="L28" i="60"/>
  <c r="M28" i="60"/>
  <c r="L29" i="60"/>
  <c r="M29" i="60"/>
  <c r="L30" i="60"/>
  <c r="M30" i="60"/>
  <c r="L31" i="60"/>
  <c r="M31" i="60"/>
  <c r="L32" i="60"/>
  <c r="M32" i="60"/>
  <c r="L33" i="60"/>
  <c r="M33" i="60"/>
  <c r="L34" i="60"/>
  <c r="M34" i="60"/>
  <c r="L35" i="60"/>
  <c r="M35" i="60"/>
  <c r="L36" i="60"/>
  <c r="M36" i="60"/>
  <c r="L37" i="60"/>
  <c r="M37" i="60"/>
  <c r="L38" i="60"/>
  <c r="M38" i="60"/>
  <c r="L39" i="60"/>
  <c r="M39" i="60"/>
  <c r="L40" i="60"/>
  <c r="M40" i="60"/>
  <c r="L41" i="60"/>
  <c r="M41" i="60"/>
  <c r="L42" i="60"/>
  <c r="M42" i="60"/>
  <c r="L43" i="60"/>
  <c r="M43" i="60"/>
  <c r="L44" i="60"/>
  <c r="M44" i="60"/>
  <c r="L45" i="60"/>
  <c r="M45" i="60"/>
  <c r="L46" i="60"/>
  <c r="M46" i="60"/>
  <c r="L47" i="60"/>
  <c r="M47" i="60"/>
  <c r="L48" i="60"/>
  <c r="M48" i="60"/>
  <c r="L49" i="60"/>
  <c r="M49" i="60"/>
  <c r="L50" i="60"/>
  <c r="M50" i="60"/>
  <c r="L51" i="60"/>
  <c r="M51" i="60"/>
  <c r="L52" i="60"/>
  <c r="M52" i="60"/>
  <c r="N52" i="60"/>
  <c r="L57" i="60"/>
  <c r="L66" i="60"/>
  <c r="L67" i="60"/>
  <c r="L68" i="60"/>
  <c r="M68" i="60"/>
  <c r="N68" i="60"/>
  <c r="L70" i="60"/>
  <c r="M70" i="60"/>
  <c r="J71" i="60"/>
  <c r="L71" i="60"/>
  <c r="L73" i="60"/>
  <c r="L74" i="60"/>
  <c r="L75" i="60"/>
  <c r="L76" i="60"/>
  <c r="M76" i="60"/>
  <c r="N76" i="60"/>
  <c r="L77" i="60"/>
  <c r="M77" i="60"/>
  <c r="L78" i="60"/>
  <c r="M78" i="60"/>
  <c r="L79" i="60"/>
  <c r="M79" i="60"/>
  <c r="L80" i="60"/>
  <c r="M80" i="60"/>
  <c r="L98" i="60"/>
  <c r="M97" i="60"/>
  <c r="N97" i="60"/>
  <c r="L109" i="60"/>
  <c r="L113" i="60"/>
  <c r="M112" i="60"/>
  <c r="L114" i="60"/>
  <c r="M113" i="60"/>
  <c r="L115" i="60"/>
  <c r="M114" i="60"/>
  <c r="L116" i="60"/>
  <c r="M115" i="60"/>
  <c r="L118" i="60"/>
  <c r="M117" i="60"/>
  <c r="L119" i="60"/>
  <c r="M118" i="60"/>
  <c r="L120" i="60"/>
  <c r="M119" i="60"/>
  <c r="L121" i="60"/>
  <c r="M120" i="60"/>
  <c r="L125" i="60"/>
  <c r="M124" i="60"/>
  <c r="N124" i="60"/>
  <c r="L127" i="60"/>
  <c r="M126" i="60"/>
  <c r="L129" i="60"/>
  <c r="M128" i="60"/>
  <c r="L130" i="60"/>
  <c r="M129" i="60"/>
  <c r="L136" i="60"/>
  <c r="L144" i="60"/>
  <c r="M143" i="60"/>
  <c r="L147" i="60"/>
  <c r="M146" i="60"/>
  <c r="L149" i="60"/>
  <c r="M148" i="60"/>
  <c r="N150" i="60"/>
  <c r="L151" i="60"/>
  <c r="M150" i="60"/>
  <c r="J153" i="60"/>
  <c r="J159" i="60"/>
  <c r="L165" i="60"/>
  <c r="M164" i="60"/>
  <c r="L167" i="60"/>
  <c r="M166" i="60"/>
  <c r="J169" i="60"/>
  <c r="L172" i="60"/>
  <c r="M171" i="60"/>
  <c r="N171" i="60"/>
  <c r="L184" i="60"/>
  <c r="M183" i="60"/>
  <c r="N183" i="60"/>
  <c r="L188" i="60"/>
  <c r="M187" i="60"/>
  <c r="L189" i="60"/>
  <c r="M188" i="60"/>
  <c r="L190" i="60"/>
  <c r="M189" i="60"/>
  <c r="L192" i="60"/>
  <c r="M191" i="60"/>
  <c r="L193" i="60"/>
  <c r="M192" i="60"/>
  <c r="L194" i="60"/>
  <c r="M193" i="60"/>
  <c r="L195" i="60"/>
  <c r="M194" i="60"/>
  <c r="L199" i="60"/>
  <c r="M198" i="60"/>
  <c r="L201" i="60"/>
  <c r="M200" i="60"/>
  <c r="L202" i="60"/>
  <c r="M201" i="60"/>
  <c r="L203" i="60"/>
  <c r="M202" i="60"/>
  <c r="L212" i="60"/>
  <c r="M211" i="60"/>
  <c r="L213" i="60"/>
  <c r="M212" i="60"/>
  <c r="L214" i="60"/>
  <c r="M213" i="60"/>
  <c r="L219" i="60"/>
  <c r="M218" i="60"/>
  <c r="L222" i="60"/>
  <c r="M221" i="60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/>
  <c r="N257" i="60"/>
  <c r="L259" i="60"/>
  <c r="M258" i="60"/>
  <c r="L260" i="60"/>
  <c r="M259" i="60"/>
  <c r="M266" i="60"/>
  <c r="L267" i="60"/>
  <c r="M267" i="60"/>
  <c r="L268" i="60"/>
  <c r="L269" i="60"/>
  <c r="M268" i="60"/>
  <c r="N268" i="60"/>
  <c r="L270" i="60"/>
  <c r="M269" i="60"/>
  <c r="L271" i="60"/>
  <c r="M270" i="60"/>
  <c r="L284" i="60"/>
  <c r="M283" i="60"/>
  <c r="N283" i="60"/>
  <c r="L288" i="60"/>
  <c r="M287" i="60"/>
  <c r="L289" i="60"/>
  <c r="M288" i="60"/>
  <c r="L291" i="60"/>
  <c r="B7" i="64"/>
  <c r="L293" i="60"/>
  <c r="M291" i="60"/>
  <c r="L294" i="60"/>
  <c r="M292" i="60"/>
  <c r="L295" i="60"/>
  <c r="L296" i="60"/>
  <c r="M294" i="60"/>
  <c r="N294" i="60"/>
  <c r="L300" i="60"/>
  <c r="L302" i="60"/>
  <c r="L304" i="60"/>
  <c r="N305" i="60"/>
  <c r="L308" i="60"/>
  <c r="M306" i="60"/>
  <c r="N306" i="60"/>
  <c r="L309" i="60"/>
  <c r="M307" i="60"/>
  <c r="N307" i="60"/>
  <c r="L312" i="60"/>
  <c r="M310" i="60"/>
  <c r="N310" i="60"/>
  <c r="L313" i="60"/>
  <c r="M311" i="60"/>
  <c r="L316" i="60"/>
  <c r="M314" i="60"/>
  <c r="N314" i="60"/>
  <c r="L320" i="60"/>
  <c r="M318" i="60"/>
  <c r="N318" i="60"/>
  <c r="L321" i="60"/>
  <c r="M319" i="60"/>
  <c r="N319" i="60"/>
  <c r="L323" i="60"/>
  <c r="M321" i="60"/>
  <c r="N321" i="60"/>
  <c r="L324" i="60"/>
  <c r="M322" i="60"/>
  <c r="N322" i="60"/>
  <c r="L326" i="60"/>
  <c r="M324" i="60"/>
  <c r="N324" i="60"/>
  <c r="L329" i="60"/>
  <c r="M326" i="60"/>
  <c r="L330" i="60"/>
  <c r="M327" i="60"/>
  <c r="L331" i="60"/>
  <c r="M328" i="60"/>
  <c r="L332" i="60"/>
  <c r="M329" i="60"/>
  <c r="L334" i="60"/>
  <c r="M331" i="60"/>
  <c r="L335" i="60"/>
  <c r="M332" i="60"/>
  <c r="L336" i="60"/>
  <c r="M333" i="60"/>
  <c r="L337" i="60"/>
  <c r="M334" i="60"/>
  <c r="L340" i="60"/>
  <c r="M337" i="60"/>
  <c r="L341" i="60"/>
  <c r="M338" i="60"/>
  <c r="L342" i="60"/>
  <c r="M339" i="60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/>
  <c r="N363" i="60"/>
  <c r="L367" i="60"/>
  <c r="M364" i="60"/>
  <c r="L368" i="60"/>
  <c r="M365" i="60"/>
  <c r="L369" i="60"/>
  <c r="M366" i="60"/>
  <c r="L370" i="60"/>
  <c r="M367" i="60"/>
  <c r="L371" i="60"/>
  <c r="M368" i="60"/>
  <c r="L372" i="60"/>
  <c r="M369" i="60"/>
  <c r="L373" i="60"/>
  <c r="M370" i="60"/>
  <c r="L374" i="60"/>
  <c r="M371" i="60"/>
  <c r="L376" i="60"/>
  <c r="M373" i="60"/>
  <c r="L377" i="60"/>
  <c r="M374" i="60"/>
  <c r="L379" i="60"/>
  <c r="M376" i="60"/>
  <c r="L381" i="60"/>
  <c r="M378" i="60"/>
  <c r="L382" i="60"/>
  <c r="M379" i="60"/>
  <c r="L383" i="60"/>
  <c r="M380" i="60"/>
  <c r="N380" i="60"/>
  <c r="L385" i="60"/>
  <c r="M382" i="60"/>
  <c r="L387" i="60"/>
  <c r="M384" i="60"/>
  <c r="L390" i="60"/>
  <c r="M387" i="60"/>
  <c r="L391" i="60"/>
  <c r="M388" i="60"/>
  <c r="L392" i="60"/>
  <c r="M389" i="60"/>
  <c r="L393" i="60"/>
  <c r="M390" i="60"/>
  <c r="L394" i="60"/>
  <c r="M391" i="60"/>
  <c r="L396" i="60"/>
  <c r="M393" i="60"/>
  <c r="L399" i="60"/>
  <c r="L400" i="60"/>
  <c r="L401" i="60"/>
  <c r="L402" i="60"/>
  <c r="L403" i="60"/>
  <c r="M400" i="60"/>
  <c r="L407" i="60"/>
  <c r="M404" i="60"/>
  <c r="L408" i="60"/>
  <c r="M405" i="60"/>
  <c r="L410" i="60"/>
  <c r="M407" i="60"/>
  <c r="L418" i="60"/>
  <c r="M415" i="60"/>
  <c r="L419" i="60"/>
  <c r="M416" i="60"/>
  <c r="L420" i="60"/>
  <c r="M417" i="60"/>
  <c r="L421" i="60"/>
  <c r="M418" i="60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/>
  <c r="L450" i="60"/>
  <c r="M447" i="60"/>
  <c r="L452" i="60"/>
  <c r="M449" i="60"/>
  <c r="L453" i="60"/>
  <c r="M450" i="60"/>
  <c r="L461" i="60"/>
  <c r="M458" i="60"/>
  <c r="L464" i="60"/>
  <c r="M461" i="60"/>
  <c r="L466" i="60"/>
  <c r="M463" i="60"/>
  <c r="L467" i="60"/>
  <c r="M464" i="60"/>
  <c r="L469" i="60"/>
  <c r="M466" i="60"/>
  <c r="L470" i="60"/>
  <c r="M467" i="60"/>
  <c r="L472" i="60"/>
  <c r="M469" i="60"/>
  <c r="L473" i="60"/>
  <c r="M470" i="60"/>
  <c r="L474" i="60"/>
  <c r="M471" i="60"/>
  <c r="L475" i="60"/>
  <c r="M472" i="60"/>
  <c r="L477" i="60"/>
  <c r="M474" i="60"/>
  <c r="L478" i="60"/>
  <c r="M475" i="60"/>
  <c r="L480" i="60"/>
  <c r="M477" i="60"/>
  <c r="L482" i="60"/>
  <c r="M479" i="60"/>
  <c r="L484" i="60"/>
  <c r="M481" i="60"/>
  <c r="L485" i="60"/>
  <c r="M482" i="60"/>
  <c r="L486" i="60"/>
  <c r="M483" i="60"/>
  <c r="L487" i="60"/>
  <c r="M484" i="60"/>
  <c r="L488" i="60"/>
  <c r="M485" i="60"/>
  <c r="L489" i="60"/>
  <c r="M486" i="60"/>
  <c r="L492" i="60"/>
  <c r="M489" i="60"/>
  <c r="L493" i="60"/>
  <c r="M490" i="60"/>
  <c r="L494" i="60"/>
  <c r="M491" i="60"/>
  <c r="L496" i="60"/>
  <c r="L497" i="60"/>
  <c r="L499" i="60"/>
  <c r="M496" i="60"/>
  <c r="L500" i="60"/>
  <c r="M497" i="60"/>
  <c r="L501" i="60"/>
  <c r="M498" i="60"/>
  <c r="L503" i="60"/>
  <c r="M500" i="60"/>
  <c r="L505" i="60"/>
  <c r="M502" i="60"/>
  <c r="N502" i="60"/>
  <c r="L506" i="60"/>
  <c r="M503" i="60"/>
  <c r="N503" i="60"/>
  <c r="L507" i="60"/>
  <c r="M504" i="60"/>
  <c r="L508" i="60"/>
  <c r="M505" i="60"/>
  <c r="L509" i="60"/>
  <c r="M506" i="60"/>
  <c r="L510" i="60"/>
  <c r="M507" i="60"/>
  <c r="L511" i="60"/>
  <c r="M508" i="60"/>
  <c r="L513" i="60"/>
  <c r="M510" i="60"/>
  <c r="L514" i="60"/>
  <c r="M511" i="60"/>
  <c r="L517" i="60"/>
  <c r="M514" i="60"/>
  <c r="L518" i="60"/>
  <c r="M515" i="60"/>
  <c r="L519" i="60"/>
  <c r="M516" i="60"/>
  <c r="L520" i="60"/>
  <c r="M517" i="60"/>
  <c r="L521" i="60"/>
  <c r="M518" i="60"/>
  <c r="L522" i="60"/>
  <c r="M519" i="60"/>
  <c r="L523" i="60"/>
  <c r="M520" i="60"/>
  <c r="J525" i="60"/>
  <c r="L524" i="60"/>
  <c r="L525" i="60"/>
  <c r="M522" i="60"/>
  <c r="L526" i="60"/>
  <c r="M523" i="60"/>
  <c r="L527" i="60"/>
  <c r="M524" i="60"/>
  <c r="L529" i="60"/>
  <c r="M526" i="60"/>
  <c r="L530" i="60"/>
  <c r="M527" i="60"/>
  <c r="L531" i="60"/>
  <c r="M528" i="60"/>
  <c r="L532" i="60"/>
  <c r="M529" i="60"/>
  <c r="L535" i="60"/>
  <c r="M532" i="60"/>
  <c r="L536" i="60"/>
  <c r="M533" i="60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/>
  <c r="L562" i="60"/>
  <c r="M559" i="60"/>
  <c r="L567" i="60"/>
  <c r="M564" i="60"/>
  <c r="L568" i="60"/>
  <c r="M565" i="60"/>
  <c r="L570" i="60"/>
  <c r="M567" i="60"/>
  <c r="L571" i="60"/>
  <c r="M568" i="60"/>
  <c r="L575" i="60"/>
  <c r="M572" i="60"/>
  <c r="L576" i="60"/>
  <c r="M573" i="60"/>
  <c r="L577" i="60"/>
  <c r="M574" i="60"/>
  <c r="L578" i="60"/>
  <c r="M575" i="60"/>
  <c r="L579" i="60"/>
  <c r="M576" i="60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/>
  <c r="L814" i="60"/>
  <c r="M811" i="60"/>
  <c r="L815" i="60"/>
  <c r="M812" i="60"/>
  <c r="L816" i="60"/>
  <c r="M813" i="60"/>
  <c r="L817" i="60"/>
  <c r="M814" i="60"/>
  <c r="L823" i="60"/>
  <c r="M820" i="60"/>
  <c r="L824" i="60"/>
  <c r="M821" i="60"/>
  <c r="L827" i="60"/>
  <c r="M824" i="60"/>
  <c r="L828" i="60"/>
  <c r="M825" i="60"/>
  <c r="L842" i="60"/>
  <c r="M839" i="60"/>
  <c r="L844" i="60"/>
  <c r="M841" i="60"/>
  <c r="L846" i="60"/>
  <c r="M843" i="60"/>
  <c r="L847" i="60"/>
  <c r="M844" i="60"/>
  <c r="L848" i="60"/>
  <c r="M845" i="60"/>
  <c r="L850" i="60"/>
  <c r="M847" i="60"/>
  <c r="L856" i="60"/>
  <c r="M853" i="60"/>
  <c r="L857" i="60"/>
  <c r="M854" i="60"/>
  <c r="L858" i="60"/>
  <c r="M855" i="60"/>
  <c r="L859" i="60"/>
  <c r="M856" i="60"/>
  <c r="L860" i="60"/>
  <c r="M857" i="60"/>
  <c r="L861" i="60"/>
  <c r="M858" i="60"/>
  <c r="L868" i="60"/>
  <c r="M865" i="60"/>
  <c r="L870" i="60"/>
  <c r="M867" i="60"/>
  <c r="L871" i="60"/>
  <c r="M868" i="60"/>
  <c r="L872" i="60"/>
  <c r="M869" i="60"/>
  <c r="L873" i="60"/>
  <c r="M870" i="60"/>
  <c r="L874" i="60"/>
  <c r="M871" i="60"/>
  <c r="L875" i="60"/>
  <c r="M872" i="60"/>
  <c r="L876" i="60"/>
  <c r="M873" i="60"/>
  <c r="L877" i="60"/>
  <c r="M874" i="60"/>
  <c r="L878" i="60"/>
  <c r="M875" i="60"/>
  <c r="L881" i="60"/>
  <c r="M878" i="60"/>
  <c r="L882" i="60"/>
  <c r="M879" i="60"/>
  <c r="L886" i="60"/>
  <c r="M883" i="60"/>
  <c r="M887" i="60"/>
  <c r="M892" i="60"/>
  <c r="M900" i="60"/>
  <c r="L902" i="60"/>
  <c r="M899" i="60"/>
  <c r="L905" i="60"/>
  <c r="M902" i="60"/>
  <c r="L906" i="60"/>
  <c r="M903" i="60"/>
  <c r="L907" i="60"/>
  <c r="M904" i="60"/>
  <c r="L908" i="60"/>
  <c r="M905" i="60"/>
  <c r="L909" i="60"/>
  <c r="M906" i="60"/>
  <c r="L911" i="60"/>
  <c r="M908" i="60"/>
  <c r="L914" i="60"/>
  <c r="M911" i="60"/>
  <c r="L916" i="60"/>
  <c r="M913" i="60"/>
  <c r="L917" i="60"/>
  <c r="M914" i="60"/>
  <c r="L918" i="60"/>
  <c r="M915" i="60"/>
  <c r="L919" i="60"/>
  <c r="M916" i="60"/>
  <c r="L920" i="60"/>
  <c r="M917" i="60"/>
  <c r="L921" i="60"/>
  <c r="M918" i="60"/>
  <c r="L926" i="60"/>
  <c r="M923" i="60"/>
  <c r="L930" i="60"/>
  <c r="M927" i="60"/>
  <c r="L932" i="60"/>
  <c r="M929" i="60"/>
  <c r="N929" i="60"/>
  <c r="L933" i="60"/>
  <c r="M930" i="60"/>
  <c r="L934" i="60"/>
  <c r="M931" i="60"/>
  <c r="L936" i="60"/>
  <c r="M933" i="60"/>
  <c r="L937" i="60"/>
  <c r="M934" i="60"/>
  <c r="M937" i="60"/>
  <c r="L938" i="60"/>
  <c r="M935" i="60"/>
  <c r="L939" i="60"/>
  <c r="M936" i="60"/>
  <c r="L940" i="60"/>
  <c r="M940" i="60"/>
  <c r="L941" i="60"/>
  <c r="M938" i="60"/>
  <c r="L943" i="60"/>
  <c r="L945" i="60"/>
  <c r="M942" i="60"/>
  <c r="L954" i="60"/>
  <c r="M951" i="60"/>
  <c r="L955" i="60"/>
  <c r="M952" i="60"/>
  <c r="L956" i="60"/>
  <c r="M953" i="60"/>
  <c r="M957" i="60"/>
  <c r="L960" i="60"/>
  <c r="M960" i="60"/>
  <c r="L961" i="60"/>
  <c r="M958" i="60"/>
  <c r="L962" i="60"/>
  <c r="M959" i="60"/>
  <c r="L963" i="60"/>
  <c r="M976" i="60"/>
  <c r="L979" i="60"/>
  <c r="L994" i="60"/>
  <c r="M991" i="60"/>
  <c r="L996" i="60"/>
  <c r="M993" i="60"/>
  <c r="M996" i="60"/>
  <c r="L997" i="60"/>
  <c r="M994" i="60"/>
  <c r="L998" i="60"/>
  <c r="M995" i="60"/>
  <c r="L999" i="60"/>
  <c r="L1004" i="60"/>
  <c r="M1001" i="60"/>
  <c r="L1006" i="60"/>
  <c r="M1003" i="60"/>
  <c r="L1007" i="60"/>
  <c r="M1004" i="60"/>
  <c r="L1010" i="60"/>
  <c r="M1007" i="60"/>
  <c r="L1011" i="60"/>
  <c r="M1008" i="60"/>
  <c r="L1012" i="60"/>
  <c r="M1009" i="60"/>
  <c r="L1014" i="60"/>
  <c r="M1011" i="60"/>
  <c r="N1011" i="60"/>
  <c r="L1015" i="60"/>
  <c r="M1012" i="60"/>
  <c r="L1018" i="60"/>
  <c r="M1015" i="60"/>
  <c r="L1022" i="60"/>
  <c r="M1019" i="60"/>
  <c r="L1023" i="60"/>
  <c r="M1020" i="60"/>
  <c r="L1024" i="60"/>
  <c r="M1021" i="60"/>
  <c r="L1028" i="60"/>
  <c r="M1025" i="60"/>
  <c r="L1029" i="60"/>
  <c r="M1026" i="60"/>
  <c r="N1026" i="60"/>
  <c r="L1030" i="60"/>
  <c r="M1027" i="60"/>
  <c r="L1031" i="60"/>
  <c r="M1028" i="60"/>
  <c r="N1028" i="60"/>
  <c r="L1035" i="60"/>
  <c r="L1044" i="60"/>
  <c r="M1040" i="60"/>
  <c r="L1045" i="60"/>
  <c r="M1041" i="60"/>
  <c r="N1042" i="60"/>
  <c r="L1046" i="60"/>
  <c r="M1042" i="60"/>
  <c r="L1047" i="60"/>
  <c r="M1043" i="60"/>
  <c r="N1043" i="60"/>
  <c r="L1048" i="60"/>
  <c r="M1044" i="60"/>
  <c r="N1044" i="60"/>
  <c r="L1050" i="60"/>
  <c r="L1051" i="60"/>
  <c r="M1046" i="60"/>
  <c r="L1052" i="60"/>
  <c r="M1047" i="60"/>
  <c r="L1053" i="60"/>
  <c r="M1048" i="60"/>
  <c r="L1054" i="60"/>
  <c r="L1056" i="60"/>
  <c r="M1051" i="60"/>
  <c r="L1057" i="60"/>
  <c r="M1052" i="60"/>
  <c r="L1058" i="60"/>
  <c r="L1059" i="60"/>
  <c r="L1060" i="60"/>
  <c r="M1056" i="60"/>
  <c r="L1061" i="60"/>
  <c r="M1057" i="60"/>
  <c r="L1062" i="60"/>
  <c r="M1058" i="60"/>
  <c r="N1058" i="60"/>
  <c r="L1063" i="60"/>
  <c r="M1059" i="60"/>
  <c r="N1059" i="60"/>
  <c r="L1064" i="60"/>
  <c r="M1060" i="60"/>
  <c r="L1065" i="60"/>
  <c r="M1061" i="60"/>
  <c r="L1066" i="60"/>
  <c r="L1067" i="60"/>
  <c r="M1063" i="60"/>
  <c r="L1068" i="60"/>
  <c r="M1064" i="60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/>
  <c r="L1114" i="60"/>
  <c r="M1110" i="60"/>
  <c r="L1115" i="60"/>
  <c r="M1111" i="60"/>
  <c r="L1116" i="60"/>
  <c r="M1112" i="60"/>
  <c r="L1117" i="60"/>
  <c r="M1113" i="60"/>
  <c r="L1118" i="60"/>
  <c r="M1114" i="60"/>
  <c r="L1119" i="60"/>
  <c r="M1115" i="60"/>
  <c r="L1120" i="60"/>
  <c r="L1121" i="60"/>
  <c r="M1117" i="60"/>
  <c r="L1122" i="60"/>
  <c r="L1123" i="60"/>
  <c r="L1124" i="60"/>
  <c r="B13" i="64"/>
  <c r="L1125" i="60"/>
  <c r="L1126" i="60"/>
  <c r="L1127" i="60"/>
  <c r="M1120" i="60"/>
  <c r="L1128" i="60"/>
  <c r="M1121" i="60"/>
  <c r="N1128" i="60"/>
  <c r="L1129" i="60"/>
  <c r="N1129" i="60"/>
  <c r="L1130" i="60"/>
  <c r="M1126" i="60"/>
  <c r="N1130" i="60"/>
  <c r="L1131" i="60"/>
  <c r="M1127" i="60"/>
  <c r="N1127" i="60"/>
  <c r="N1131" i="60"/>
  <c r="L1132" i="60"/>
  <c r="L1133" i="60"/>
  <c r="L1134" i="60"/>
  <c r="L1135" i="60"/>
  <c r="L1136" i="60"/>
  <c r="M1132" i="60"/>
  <c r="N1132" i="60"/>
  <c r="L1137" i="60"/>
  <c r="M1133" i="60"/>
  <c r="N1133" i="60"/>
  <c r="L1138" i="60"/>
  <c r="M1134" i="60"/>
  <c r="N1134" i="60"/>
  <c r="L1139" i="60"/>
  <c r="M1135" i="60"/>
  <c r="N1135" i="60"/>
  <c r="L1140" i="60"/>
  <c r="M1136" i="60"/>
  <c r="N1136" i="60"/>
  <c r="L1141" i="60"/>
  <c r="M1137" i="60"/>
  <c r="N1137" i="60"/>
  <c r="L1142" i="60"/>
  <c r="M1138" i="60"/>
  <c r="N1138" i="60"/>
  <c r="L1143" i="60"/>
  <c r="M1139" i="60"/>
  <c r="N1139" i="60"/>
  <c r="L1144" i="60"/>
  <c r="M1140" i="60"/>
  <c r="N1140" i="60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/>
  <c r="L1195" i="60"/>
  <c r="M1191" i="60"/>
  <c r="L1196" i="60"/>
  <c r="M1192" i="60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/>
  <c r="N1213" i="60"/>
  <c r="L1218" i="60"/>
  <c r="M1214" i="60"/>
  <c r="L1219" i="60"/>
  <c r="L1220" i="60"/>
  <c r="M1216" i="60"/>
  <c r="N1216" i="60"/>
  <c r="L1221" i="60"/>
  <c r="L1222" i="60"/>
  <c r="L1223" i="60"/>
  <c r="L1224" i="60"/>
  <c r="M1223" i="60"/>
  <c r="N1223" i="60"/>
  <c r="L1225" i="60"/>
  <c r="L1226" i="60"/>
  <c r="M1232" i="60"/>
  <c r="L1227" i="60"/>
  <c r="L1228" i="60"/>
  <c r="L1230" i="60"/>
  <c r="M1220" i="60"/>
  <c r="L1232" i="60"/>
  <c r="L1234" i="60"/>
  <c r="B16" i="64"/>
  <c r="L1233" i="60"/>
  <c r="L1235" i="60"/>
  <c r="L1236" i="60"/>
  <c r="M1224" i="60"/>
  <c r="N1224" i="60"/>
  <c r="L1237" i="60"/>
  <c r="L1238" i="60"/>
  <c r="L1239" i="60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3" i="60"/>
  <c r="B17" i="64"/>
  <c r="L1284" i="60"/>
  <c r="M1273" i="60"/>
  <c r="L1285" i="60"/>
  <c r="M1274" i="60"/>
  <c r="L1286" i="60"/>
  <c r="M1275" i="60"/>
  <c r="L1287" i="60"/>
  <c r="M1276" i="60"/>
  <c r="L1288" i="60"/>
  <c r="M1284" i="60"/>
  <c r="L1289" i="60"/>
  <c r="M1285" i="60"/>
  <c r="L1290" i="60"/>
  <c r="M1286" i="60"/>
  <c r="L1291" i="60"/>
  <c r="M1287" i="60"/>
  <c r="N1287" i="60"/>
  <c r="L1292" i="60"/>
  <c r="L1293" i="60"/>
  <c r="M1289" i="60"/>
  <c r="L1294" i="60"/>
  <c r="L1295" i="60"/>
  <c r="M1291" i="60"/>
  <c r="L1296" i="60"/>
  <c r="L1298" i="60"/>
  <c r="M1294" i="60"/>
  <c r="N1294" i="60"/>
  <c r="L1299" i="60"/>
  <c r="M1295" i="60"/>
  <c r="N1295" i="60"/>
  <c r="L1301" i="60"/>
  <c r="L1302" i="60"/>
  <c r="M1296" i="60"/>
  <c r="N1296" i="60"/>
  <c r="O1302" i="60"/>
  <c r="P1302" i="60"/>
  <c r="L1303" i="60"/>
  <c r="M1298" i="60"/>
  <c r="N1298" i="60"/>
  <c r="L1304" i="60"/>
  <c r="M1299" i="60"/>
  <c r="N1299" i="60"/>
  <c r="L1306" i="60"/>
  <c r="M1301" i="60"/>
  <c r="L1309" i="60"/>
  <c r="L1310" i="60"/>
  <c r="B22" i="64"/>
  <c r="L1311" i="60"/>
  <c r="O1311" i="60"/>
  <c r="P1311" i="60"/>
  <c r="L1312" i="60"/>
  <c r="L1316" i="60"/>
  <c r="B23" i="64"/>
  <c r="O1312" i="60"/>
  <c r="P1312" i="60"/>
  <c r="L1313" i="60"/>
  <c r="L1314" i="60"/>
  <c r="M1309" i="60"/>
  <c r="N1309" i="60"/>
  <c r="L1315" i="60"/>
  <c r="L1320" i="60"/>
  <c r="L1321" i="60"/>
  <c r="B25" i="64"/>
  <c r="L1322" i="60"/>
  <c r="L1323" i="60"/>
  <c r="M1317" i="60"/>
  <c r="L1324" i="60"/>
  <c r="L1326" i="60"/>
  <c r="L1327" i="60"/>
  <c r="L1333" i="60"/>
  <c r="B27" i="64"/>
  <c r="L1328" i="60"/>
  <c r="L1329" i="60"/>
  <c r="L1330" i="60"/>
  <c r="M1326" i="60"/>
  <c r="L1331" i="60"/>
  <c r="M1327" i="60"/>
  <c r="N1331" i="60"/>
  <c r="L1332" i="60"/>
  <c r="L1334" i="60"/>
  <c r="L1335" i="60"/>
  <c r="B28" i="64"/>
  <c r="L1336" i="60"/>
  <c r="M1330" i="60"/>
  <c r="L1337" i="60"/>
  <c r="L1339" i="60"/>
  <c r="L1340" i="60"/>
  <c r="L1342" i="60"/>
  <c r="L1343" i="60"/>
  <c r="L1348" i="60"/>
  <c r="B30" i="64"/>
  <c r="L1344" i="60"/>
  <c r="L1345" i="60"/>
  <c r="L1346" i="60"/>
  <c r="M1342" i="60"/>
  <c r="N1342" i="60"/>
  <c r="L1347" i="60"/>
  <c r="M1343" i="60"/>
  <c r="L1349" i="60"/>
  <c r="M1344" i="60"/>
  <c r="L1350" i="60"/>
  <c r="M1345" i="60"/>
  <c r="N1345" i="60"/>
  <c r="L1351" i="60"/>
  <c r="M1346" i="60"/>
  <c r="L1353" i="60"/>
  <c r="N1353" i="60"/>
  <c r="L1354" i="60"/>
  <c r="L1355" i="60"/>
  <c r="L1356" i="60"/>
  <c r="B32" i="64"/>
  <c r="R25" i="59"/>
  <c r="L83" i="60"/>
  <c r="R26" i="59"/>
  <c r="S26" i="59"/>
  <c r="R27" i="59"/>
  <c r="L85" i="60"/>
  <c r="X28" i="59"/>
  <c r="X29" i="59"/>
  <c r="X30" i="59"/>
  <c r="X31" i="59"/>
  <c r="X32" i="59"/>
  <c r="X33" i="59"/>
  <c r="X34" i="59"/>
  <c r="X35" i="59"/>
  <c r="X36" i="59"/>
  <c r="X37" i="59"/>
  <c r="L93" i="60"/>
  <c r="X39" i="59"/>
  <c r="R19" i="35"/>
  <c r="S19" i="35"/>
  <c r="R21" i="35"/>
  <c r="S21" i="35"/>
  <c r="V21" i="35"/>
  <c r="W21" i="35"/>
  <c r="W22" i="35"/>
  <c r="W23" i="35"/>
  <c r="W24" i="35"/>
  <c r="W25" i="35"/>
  <c r="W26" i="35"/>
  <c r="W27" i="35"/>
  <c r="W28" i="35"/>
  <c r="W29" i="35"/>
  <c r="W30" i="35"/>
  <c r="W31" i="35"/>
  <c r="N20" i="33"/>
  <c r="N21" i="33"/>
  <c r="O21" i="33"/>
  <c r="R21" i="33"/>
  <c r="S21" i="33"/>
  <c r="N22" i="33"/>
  <c r="O22" i="33"/>
  <c r="R22" i="33"/>
  <c r="S22" i="33"/>
  <c r="O27" i="31"/>
  <c r="R27" i="31"/>
  <c r="S27" i="31"/>
  <c r="L57" i="31"/>
  <c r="N20" i="19"/>
  <c r="O20" i="19"/>
  <c r="S21" i="19"/>
  <c r="S22" i="19"/>
  <c r="S23" i="19"/>
  <c r="S24" i="19"/>
  <c r="N25" i="19"/>
  <c r="N26" i="19"/>
  <c r="O26" i="19"/>
  <c r="R26" i="19"/>
  <c r="S26" i="19"/>
  <c r="N27" i="19"/>
  <c r="O27" i="19"/>
  <c r="R27" i="19"/>
  <c r="S27" i="19"/>
  <c r="N29" i="19"/>
  <c r="S30" i="19"/>
  <c r="S31" i="19"/>
  <c r="S33" i="19"/>
  <c r="S34" i="19"/>
  <c r="S37" i="19"/>
  <c r="N15" i="20"/>
  <c r="O15" i="20"/>
  <c r="S16" i="20"/>
  <c r="S17" i="20"/>
  <c r="S18" i="20"/>
  <c r="N20" i="20"/>
  <c r="O20" i="20"/>
  <c r="R20" i="20"/>
  <c r="S20" i="20"/>
  <c r="N21" i="20"/>
  <c r="S26" i="20"/>
  <c r="S27" i="20"/>
  <c r="N28" i="20"/>
  <c r="O28" i="20"/>
  <c r="S29" i="20"/>
  <c r="T29" i="20"/>
  <c r="S30" i="20"/>
  <c r="S31" i="20"/>
  <c r="S32" i="20"/>
  <c r="N33" i="20"/>
  <c r="O33" i="20"/>
  <c r="R33" i="20"/>
  <c r="S33" i="20"/>
  <c r="S34" i="20"/>
  <c r="S35" i="20"/>
  <c r="S36" i="20"/>
  <c r="S37" i="20"/>
  <c r="N38" i="20"/>
  <c r="O38" i="20"/>
  <c r="S39" i="20"/>
  <c r="S40" i="20"/>
  <c r="S41" i="20"/>
  <c r="S42" i="20"/>
  <c r="N43" i="20"/>
  <c r="O43" i="20"/>
  <c r="S44" i="20"/>
  <c r="S45" i="20"/>
  <c r="S46" i="20"/>
  <c r="N47" i="20"/>
  <c r="O47" i="20"/>
  <c r="R47" i="20"/>
  <c r="S47" i="20"/>
  <c r="S48" i="20"/>
  <c r="S49" i="20"/>
  <c r="S50" i="20"/>
  <c r="S51" i="20"/>
  <c r="S52" i="20"/>
  <c r="S53" i="20"/>
  <c r="S54" i="20"/>
  <c r="S55" i="20"/>
  <c r="S56" i="20"/>
  <c r="S57" i="20"/>
  <c r="N59" i="20"/>
  <c r="O59" i="20"/>
  <c r="N60" i="20"/>
  <c r="O60" i="20"/>
  <c r="N61" i="20"/>
  <c r="O61" i="20"/>
  <c r="S65" i="20"/>
  <c r="S66" i="20"/>
  <c r="N69" i="20"/>
  <c r="O69" i="20"/>
  <c r="N70" i="20"/>
  <c r="O70" i="20"/>
  <c r="N71" i="20"/>
  <c r="O71" i="20"/>
  <c r="N72" i="20"/>
  <c r="O72" i="20"/>
  <c r="N73" i="20"/>
  <c r="N85" i="20"/>
  <c r="S74" i="20"/>
  <c r="N76" i="20"/>
  <c r="O76" i="20"/>
  <c r="S78" i="20"/>
  <c r="S79" i="20"/>
  <c r="N80" i="20"/>
  <c r="N15" i="18"/>
  <c r="O15" i="18"/>
  <c r="R15" i="18"/>
  <c r="S15" i="18"/>
  <c r="O16" i="18"/>
  <c r="R16" i="18"/>
  <c r="S16" i="18"/>
  <c r="N17" i="18"/>
  <c r="O17" i="18"/>
  <c r="N18" i="18"/>
  <c r="N19" i="18"/>
  <c r="O19" i="18"/>
  <c r="N20" i="18"/>
  <c r="O20" i="18"/>
  <c r="R20" i="18"/>
  <c r="S20" i="18"/>
  <c r="S25" i="18"/>
  <c r="S26" i="18"/>
  <c r="S27" i="18"/>
  <c r="S28" i="18"/>
  <c r="S29" i="18"/>
  <c r="N30" i="18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5" i="18"/>
  <c r="S15" i="30"/>
  <c r="S16" i="30"/>
  <c r="S17" i="30"/>
  <c r="N27" i="30"/>
  <c r="N63" i="30"/>
  <c r="S28" i="30"/>
  <c r="N29" i="30"/>
  <c r="N31" i="30"/>
  <c r="O31" i="30"/>
  <c r="N32" i="30"/>
  <c r="O32" i="30"/>
  <c r="N33" i="30"/>
  <c r="N34" i="30"/>
  <c r="N35" i="30"/>
  <c r="O35" i="30"/>
  <c r="N36" i="30"/>
  <c r="O36" i="30"/>
  <c r="N37" i="30"/>
  <c r="O37" i="30"/>
  <c r="R37" i="30"/>
  <c r="S37" i="30"/>
  <c r="N38" i="30"/>
  <c r="O38" i="30"/>
  <c r="R38" i="30"/>
  <c r="S38" i="30"/>
  <c r="N39" i="30"/>
  <c r="O39" i="30"/>
  <c r="R39" i="30"/>
  <c r="S39" i="30"/>
  <c r="N40" i="30"/>
  <c r="O40" i="30"/>
  <c r="N41" i="30"/>
  <c r="O41" i="30"/>
  <c r="R41" i="30"/>
  <c r="S41" i="30"/>
  <c r="N42" i="30"/>
  <c r="O42" i="30"/>
  <c r="R42" i="30"/>
  <c r="S42" i="30"/>
  <c r="N43" i="30"/>
  <c r="O43" i="30"/>
  <c r="R43" i="30"/>
  <c r="S43" i="30"/>
  <c r="N44" i="30"/>
  <c r="O44" i="30"/>
  <c r="R44" i="30"/>
  <c r="S44" i="30"/>
  <c r="N45" i="30"/>
  <c r="O45" i="30"/>
  <c r="R45" i="30"/>
  <c r="S45" i="30"/>
  <c r="N47" i="30"/>
  <c r="O47" i="30"/>
  <c r="N48" i="30"/>
  <c r="O48" i="30"/>
  <c r="N49" i="30"/>
  <c r="O49" i="30"/>
  <c r="R49" i="30"/>
  <c r="S49" i="30"/>
  <c r="N53" i="30"/>
  <c r="N54" i="30"/>
  <c r="N55" i="30"/>
  <c r="O55" i="30"/>
  <c r="R55" i="30"/>
  <c r="S55" i="30"/>
  <c r="N56" i="30"/>
  <c r="N57" i="30"/>
  <c r="N58" i="30"/>
  <c r="N59" i="30"/>
  <c r="N60" i="30"/>
  <c r="O60" i="30"/>
  <c r="R60" i="30"/>
  <c r="S60" i="30"/>
  <c r="N17" i="29"/>
  <c r="O17" i="29"/>
  <c r="N18" i="29"/>
  <c r="O18" i="29"/>
  <c r="N19" i="29"/>
  <c r="O19" i="29"/>
  <c r="R19" i="29"/>
  <c r="S19" i="29"/>
  <c r="S20" i="29"/>
  <c r="S21" i="29"/>
  <c r="S23" i="29"/>
  <c r="S24" i="29"/>
  <c r="S25" i="29"/>
  <c r="S26" i="29"/>
  <c r="N27" i="29"/>
  <c r="O27" i="29"/>
  <c r="R27" i="29"/>
  <c r="S27" i="29"/>
  <c r="S19" i="28"/>
  <c r="S20" i="28"/>
  <c r="N21" i="28"/>
  <c r="O21" i="28"/>
  <c r="R21" i="28"/>
  <c r="S21" i="28"/>
  <c r="N22" i="28"/>
  <c r="S23" i="28"/>
  <c r="N24" i="28"/>
  <c r="O24" i="28"/>
  <c r="R24" i="28"/>
  <c r="S24" i="28"/>
  <c r="N25" i="28"/>
  <c r="R25" i="28"/>
  <c r="S25" i="28"/>
  <c r="N26" i="28"/>
  <c r="O26" i="28"/>
  <c r="N27" i="28"/>
  <c r="O27" i="28"/>
  <c r="R27" i="28"/>
  <c r="S27" i="28"/>
  <c r="S29" i="28"/>
  <c r="S31" i="28"/>
  <c r="S32" i="28"/>
  <c r="N33" i="28"/>
  <c r="O33" i="28"/>
  <c r="R33" i="28"/>
  <c r="S33" i="28"/>
  <c r="S34" i="28"/>
  <c r="N35" i="28"/>
  <c r="O35" i="28"/>
  <c r="R35" i="28"/>
  <c r="S35" i="28"/>
  <c r="N19" i="26"/>
  <c r="R20" i="26"/>
  <c r="S20" i="26"/>
  <c r="R21" i="26"/>
  <c r="S21" i="26"/>
  <c r="R22" i="26"/>
  <c r="S22" i="26"/>
  <c r="R23" i="26"/>
  <c r="S23" i="26"/>
  <c r="R24" i="26"/>
  <c r="S24" i="26"/>
  <c r="R25" i="26"/>
  <c r="S25" i="26"/>
  <c r="R26" i="26"/>
  <c r="S26" i="26"/>
  <c r="O13" i="23"/>
  <c r="S13" i="23"/>
  <c r="N18" i="25"/>
  <c r="O18" i="25"/>
  <c r="N19" i="25"/>
  <c r="O19" i="25"/>
  <c r="O20" i="25"/>
  <c r="N21" i="25"/>
  <c r="N23" i="25"/>
  <c r="O23" i="25"/>
  <c r="N24" i="25"/>
  <c r="N25" i="25"/>
  <c r="O25" i="25"/>
  <c r="R25" i="25"/>
  <c r="S25" i="25"/>
  <c r="S26" i="25"/>
  <c r="S27" i="25"/>
  <c r="S28" i="25"/>
  <c r="S18" i="24"/>
  <c r="S19" i="24"/>
  <c r="N20" i="24"/>
  <c r="N36" i="24"/>
  <c r="N21" i="24"/>
  <c r="O21" i="24"/>
  <c r="R21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N20" i="58"/>
  <c r="N21" i="58"/>
  <c r="N22" i="58"/>
  <c r="O22" i="58"/>
  <c r="N23" i="58"/>
  <c r="O23" i="58"/>
  <c r="N24" i="58"/>
  <c r="O24" i="58"/>
  <c r="O25" i="58"/>
  <c r="R25" i="58"/>
  <c r="N26" i="58"/>
  <c r="O26" i="58"/>
  <c r="N17" i="21"/>
  <c r="O17" i="21"/>
  <c r="S18" i="21"/>
  <c r="S19" i="21"/>
  <c r="S20" i="21"/>
  <c r="S21" i="21"/>
  <c r="S22" i="21"/>
  <c r="S24" i="21"/>
  <c r="O25" i="21"/>
  <c r="R25" i="21"/>
  <c r="S25" i="21"/>
  <c r="N26" i="21"/>
  <c r="O26" i="21"/>
  <c r="R26" i="21"/>
  <c r="S26" i="21"/>
  <c r="S15" i="22"/>
  <c r="N16" i="22"/>
  <c r="O16" i="22"/>
  <c r="R16" i="22"/>
  <c r="S16" i="22"/>
  <c r="N17" i="22"/>
  <c r="O17" i="22"/>
  <c r="N18" i="22"/>
  <c r="O18" i="22"/>
  <c r="R18" i="22"/>
  <c r="S18" i="22"/>
  <c r="N19" i="22"/>
  <c r="O19" i="22"/>
  <c r="R19" i="22"/>
  <c r="S19" i="22"/>
  <c r="N20" i="22"/>
  <c r="O20" i="22"/>
  <c r="R20" i="22"/>
  <c r="S20" i="22"/>
  <c r="N21" i="22"/>
  <c r="O21" i="22"/>
  <c r="R21" i="22"/>
  <c r="S21" i="22"/>
  <c r="N22" i="22"/>
  <c r="O22" i="22"/>
  <c r="R22" i="22"/>
  <c r="S22" i="22"/>
  <c r="N23" i="22"/>
  <c r="O23" i="22"/>
  <c r="R23" i="22"/>
  <c r="S23" i="22"/>
  <c r="N24" i="22"/>
  <c r="O24" i="22"/>
  <c r="R24" i="22"/>
  <c r="S24" i="22"/>
  <c r="N25" i="22"/>
  <c r="O25" i="22"/>
  <c r="R25" i="22"/>
  <c r="S25" i="22"/>
  <c r="N26" i="22"/>
  <c r="O26" i="22"/>
  <c r="R26" i="22"/>
  <c r="S26" i="22"/>
  <c r="N28" i="22"/>
  <c r="O28" i="22"/>
  <c r="R28" i="22"/>
  <c r="S28" i="22"/>
  <c r="N29" i="22"/>
  <c r="O29" i="22"/>
  <c r="R29" i="22"/>
  <c r="S29" i="22"/>
  <c r="N30" i="22"/>
  <c r="O30" i="22"/>
  <c r="R30" i="22"/>
  <c r="S30" i="22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304" i="17"/>
  <c r="V45" i="17"/>
  <c r="V46" i="17"/>
  <c r="V47" i="17"/>
  <c r="V48" i="17"/>
  <c r="V49" i="17"/>
  <c r="V51" i="17"/>
  <c r="O52" i="17"/>
  <c r="V52" i="17"/>
  <c r="V305" i="17"/>
  <c r="Q196" i="17"/>
  <c r="Q306" i="17"/>
  <c r="R306" i="17"/>
  <c r="Q264" i="17"/>
  <c r="R264" i="17"/>
  <c r="Q21" i="16"/>
  <c r="U21" i="16"/>
  <c r="V21" i="16"/>
  <c r="Q22" i="16"/>
  <c r="R22" i="16"/>
  <c r="U22" i="16"/>
  <c r="V22" i="16"/>
  <c r="Q23" i="16"/>
  <c r="R23" i="16"/>
  <c r="U23" i="16"/>
  <c r="V23" i="16"/>
  <c r="Q24" i="16"/>
  <c r="Q25" i="16"/>
  <c r="R25" i="16"/>
  <c r="U25" i="16"/>
  <c r="V25" i="16"/>
  <c r="Q26" i="16"/>
  <c r="R26" i="16"/>
  <c r="U26" i="16"/>
  <c r="V26" i="16"/>
  <c r="Q27" i="16"/>
  <c r="Q28" i="16"/>
  <c r="R28" i="16"/>
  <c r="Q29" i="16"/>
  <c r="R29" i="16"/>
  <c r="U29" i="16"/>
  <c r="V29" i="16"/>
  <c r="Q30" i="16"/>
  <c r="R30" i="16"/>
  <c r="U30" i="16"/>
  <c r="V30" i="16"/>
  <c r="Q31" i="16"/>
  <c r="R31" i="16"/>
  <c r="U31" i="16"/>
  <c r="V31" i="16"/>
  <c r="Q32" i="16"/>
  <c r="Q33" i="16"/>
  <c r="R33" i="16"/>
  <c r="U33" i="16"/>
  <c r="V33" i="16"/>
  <c r="Q34" i="16"/>
  <c r="R34" i="16"/>
  <c r="Q35" i="16"/>
  <c r="R35" i="16"/>
  <c r="U35" i="16"/>
  <c r="V35" i="16"/>
  <c r="Q36" i="16"/>
  <c r="Q111" i="16"/>
  <c r="R111" i="16"/>
  <c r="U111" i="16"/>
  <c r="V111" i="16"/>
  <c r="Q37" i="16"/>
  <c r="R37" i="16"/>
  <c r="U37" i="16"/>
  <c r="V37" i="16"/>
  <c r="Q112" i="16"/>
  <c r="R112" i="16"/>
  <c r="U112" i="16"/>
  <c r="V112" i="16"/>
  <c r="Q38" i="16"/>
  <c r="R38" i="16"/>
  <c r="U38" i="16"/>
  <c r="V38" i="16"/>
  <c r="R39" i="16"/>
  <c r="U39" i="16"/>
  <c r="V39" i="16"/>
  <c r="Q40" i="16"/>
  <c r="R40" i="16"/>
  <c r="U40" i="16"/>
  <c r="V40" i="16"/>
  <c r="Q41" i="16"/>
  <c r="Q113" i="16"/>
  <c r="R113" i="16"/>
  <c r="U113" i="16"/>
  <c r="V113" i="16"/>
  <c r="Q42" i="16"/>
  <c r="O44" i="16"/>
  <c r="V44" i="16"/>
  <c r="V45" i="16"/>
  <c r="V46" i="16"/>
  <c r="Q47" i="16"/>
  <c r="R47" i="16"/>
  <c r="U47" i="16"/>
  <c r="V47" i="16"/>
  <c r="V48" i="16"/>
  <c r="V49" i="16"/>
  <c r="V50" i="16"/>
  <c r="V51" i="16"/>
  <c r="V52" i="16"/>
  <c r="V53" i="16"/>
  <c r="V54" i="16"/>
  <c r="V55" i="16"/>
  <c r="V56" i="16"/>
  <c r="V58" i="16"/>
  <c r="Q59" i="16"/>
  <c r="U59" i="16"/>
  <c r="V59" i="16"/>
  <c r="V114" i="16"/>
  <c r="Q62" i="16"/>
  <c r="U62" i="16"/>
  <c r="V62" i="16"/>
  <c r="Q63" i="16"/>
  <c r="Q64" i="16"/>
  <c r="V65" i="16"/>
  <c r="V67" i="16"/>
  <c r="V68" i="16"/>
  <c r="V69" i="16"/>
  <c r="V70" i="16"/>
  <c r="V71" i="16"/>
  <c r="Q72" i="16"/>
  <c r="R72" i="16"/>
  <c r="U72" i="16"/>
  <c r="V72" i="16"/>
  <c r="Q73" i="16"/>
  <c r="R73" i="16"/>
  <c r="U73" i="16"/>
  <c r="V73" i="16"/>
  <c r="Q74" i="16"/>
  <c r="R74" i="16"/>
  <c r="U74" i="16"/>
  <c r="V74" i="16"/>
  <c r="Q75" i="16"/>
  <c r="R75" i="16"/>
  <c r="U75" i="16"/>
  <c r="V75" i="16"/>
  <c r="Q76" i="16"/>
  <c r="R76" i="16"/>
  <c r="U76" i="16"/>
  <c r="V76" i="16"/>
  <c r="Q77" i="16"/>
  <c r="R77" i="16"/>
  <c r="U77" i="16"/>
  <c r="V77" i="16"/>
  <c r="Q78" i="16"/>
  <c r="R78" i="16"/>
  <c r="U78" i="16"/>
  <c r="V78" i="16"/>
  <c r="N21" i="11"/>
  <c r="O21" i="11"/>
  <c r="N22" i="11"/>
  <c r="O22" i="11"/>
  <c r="R22" i="11"/>
  <c r="S22" i="11"/>
  <c r="N23" i="11"/>
  <c r="O23" i="11"/>
  <c r="R23" i="11"/>
  <c r="S23" i="11"/>
  <c r="N24" i="11"/>
  <c r="O24" i="11"/>
  <c r="R24" i="11"/>
  <c r="S24" i="11"/>
  <c r="S25" i="11"/>
  <c r="S26" i="11"/>
  <c r="N27" i="11"/>
  <c r="N28" i="11"/>
  <c r="O28" i="11"/>
  <c r="R28" i="11"/>
  <c r="S28" i="11"/>
  <c r="N29" i="11"/>
  <c r="O29" i="11"/>
  <c r="O33" i="11"/>
  <c r="N30" i="11"/>
  <c r="N31" i="11"/>
  <c r="N32" i="11"/>
  <c r="O32" i="11"/>
  <c r="S22" i="10"/>
  <c r="S23" i="10"/>
  <c r="S24" i="10"/>
  <c r="N25" i="10"/>
  <c r="N28" i="10"/>
  <c r="O28" i="10"/>
  <c r="N29" i="10"/>
  <c r="O29" i="10"/>
  <c r="N30" i="10"/>
  <c r="O30" i="10"/>
  <c r="S40" i="10"/>
  <c r="S42" i="10"/>
  <c r="N44" i="10"/>
  <c r="O44" i="10"/>
  <c r="R44" i="10"/>
  <c r="S44" i="10"/>
  <c r="S45" i="10"/>
  <c r="S46" i="10"/>
  <c r="S47" i="10"/>
  <c r="S48" i="10"/>
  <c r="O49" i="10"/>
  <c r="N50" i="10"/>
  <c r="O50" i="10"/>
  <c r="S51" i="10"/>
  <c r="N52" i="10"/>
  <c r="O52" i="10"/>
  <c r="R52" i="10"/>
  <c r="S52" i="10"/>
  <c r="N53" i="10"/>
  <c r="O53" i="10"/>
  <c r="R53" i="10"/>
  <c r="S53" i="10"/>
  <c r="S54" i="10"/>
  <c r="S55" i="10"/>
  <c r="S56" i="10"/>
  <c r="S57" i="10"/>
  <c r="S58" i="10"/>
  <c r="N59" i="10"/>
  <c r="O59" i="10"/>
  <c r="S18" i="15"/>
  <c r="S19" i="15"/>
  <c r="S20" i="15"/>
  <c r="S21" i="15"/>
  <c r="N22" i="15"/>
  <c r="O22" i="15"/>
  <c r="N23" i="15"/>
  <c r="O23" i="15"/>
  <c r="R23" i="15"/>
  <c r="S23" i="15"/>
  <c r="N24" i="15"/>
  <c r="S25" i="15"/>
  <c r="S26" i="15"/>
  <c r="N27" i="15"/>
  <c r="O27" i="15"/>
  <c r="R27" i="15"/>
  <c r="S27" i="15"/>
  <c r="N28" i="15"/>
  <c r="O28" i="15"/>
  <c r="R28" i="15"/>
  <c r="S28" i="15"/>
  <c r="N29" i="15"/>
  <c r="O29" i="15"/>
  <c r="R29" i="15"/>
  <c r="S29" i="15"/>
  <c r="N30" i="15"/>
  <c r="O30" i="15"/>
  <c r="R30" i="15"/>
  <c r="S30" i="15"/>
  <c r="N31" i="15"/>
  <c r="N33" i="15"/>
  <c r="S34" i="15"/>
  <c r="S36" i="15"/>
  <c r="S37" i="15"/>
  <c r="S38" i="15"/>
  <c r="S39" i="15"/>
  <c r="N40" i="15"/>
  <c r="O40" i="15"/>
  <c r="R40" i="15"/>
  <c r="S40" i="15"/>
  <c r="S41" i="15"/>
  <c r="N42" i="15"/>
  <c r="O42" i="15"/>
  <c r="R42" i="15"/>
  <c r="S45" i="15"/>
  <c r="S46" i="15"/>
  <c r="N47" i="15"/>
  <c r="O47" i="15"/>
  <c r="S48" i="15"/>
  <c r="S49" i="15"/>
  <c r="N50" i="15"/>
  <c r="O50" i="15"/>
  <c r="N51" i="15"/>
  <c r="N52" i="15"/>
  <c r="O52" i="15"/>
  <c r="R52" i="15"/>
  <c r="S52" i="15"/>
  <c r="S53" i="15"/>
  <c r="S54" i="15"/>
  <c r="S55" i="15"/>
  <c r="N56" i="15"/>
  <c r="O56" i="15"/>
  <c r="R56" i="15"/>
  <c r="S56" i="15"/>
  <c r="S23" i="6"/>
  <c r="N24" i="6"/>
  <c r="O24" i="6"/>
  <c r="N25" i="6"/>
  <c r="O25" i="6"/>
  <c r="S25" i="6"/>
  <c r="S26" i="6"/>
  <c r="S27" i="6"/>
  <c r="N28" i="6"/>
  <c r="O28" i="6"/>
  <c r="R28" i="6"/>
  <c r="S28" i="6"/>
  <c r="N29" i="6"/>
  <c r="O29" i="6"/>
  <c r="R29" i="6"/>
  <c r="S29" i="6"/>
  <c r="N30" i="6"/>
  <c r="S39" i="6"/>
  <c r="N40" i="6"/>
  <c r="O40" i="6"/>
  <c r="N41" i="6"/>
  <c r="O41" i="6"/>
  <c r="N42" i="6"/>
  <c r="O42" i="6"/>
  <c r="R42" i="6"/>
  <c r="S42" i="6"/>
  <c r="N43" i="6"/>
  <c r="O43" i="6"/>
  <c r="R43" i="6"/>
  <c r="S43" i="6"/>
  <c r="N44" i="6"/>
  <c r="O44" i="6"/>
  <c r="R44" i="6"/>
  <c r="S44" i="6"/>
  <c r="N45" i="6"/>
  <c r="O45" i="6"/>
  <c r="R45" i="6"/>
  <c r="S45" i="6"/>
  <c r="N46" i="6"/>
  <c r="O46" i="6"/>
  <c r="R46" i="6"/>
  <c r="S46" i="6"/>
  <c r="N47" i="6"/>
  <c r="O47" i="6"/>
  <c r="R47" i="6"/>
  <c r="S47" i="6"/>
  <c r="N48" i="6"/>
  <c r="R48" i="6"/>
  <c r="S48" i="6"/>
  <c r="N49" i="6"/>
  <c r="O49" i="6"/>
  <c r="R49" i="6"/>
  <c r="S49" i="6"/>
  <c r="L50" i="6"/>
  <c r="N50" i="6"/>
  <c r="N51" i="6"/>
  <c r="O51" i="6"/>
  <c r="R51" i="6"/>
  <c r="S51" i="6"/>
  <c r="N52" i="6"/>
  <c r="N53" i="6"/>
  <c r="O53" i="6"/>
  <c r="N54" i="6"/>
  <c r="O54" i="6"/>
  <c r="R54" i="6"/>
  <c r="S54" i="6"/>
  <c r="S56" i="6"/>
  <c r="N58" i="6"/>
  <c r="O58" i="6"/>
  <c r="R58" i="6"/>
  <c r="S58" i="6"/>
  <c r="N59" i="6"/>
  <c r="O59" i="6"/>
  <c r="R59" i="6"/>
  <c r="S59" i="6"/>
  <c r="N60" i="6"/>
  <c r="O60" i="6"/>
  <c r="R60" i="6"/>
  <c r="S60" i="6"/>
  <c r="N61" i="6"/>
  <c r="O61" i="6"/>
  <c r="R61" i="6"/>
  <c r="S61" i="6"/>
  <c r="N62" i="6"/>
  <c r="O62" i="6"/>
  <c r="R62" i="6"/>
  <c r="S62" i="6"/>
  <c r="N63" i="6"/>
  <c r="O63" i="6"/>
  <c r="R63" i="6"/>
  <c r="S63" i="6"/>
  <c r="N64" i="6"/>
  <c r="O64" i="6"/>
  <c r="R64" i="6"/>
  <c r="S64" i="6"/>
  <c r="N65" i="6"/>
  <c r="O65" i="6"/>
  <c r="R65" i="6"/>
  <c r="S65" i="6"/>
  <c r="N66" i="6"/>
  <c r="O66" i="6"/>
  <c r="R66" i="6"/>
  <c r="S66" i="6"/>
  <c r="N67" i="6"/>
  <c r="O67" i="6"/>
  <c r="R67" i="6"/>
  <c r="S67" i="6"/>
  <c r="N68" i="6"/>
  <c r="O68" i="6"/>
  <c r="R68" i="6"/>
  <c r="S68" i="6"/>
  <c r="N69" i="6"/>
  <c r="O69" i="6"/>
  <c r="R69" i="6"/>
  <c r="S69" i="6"/>
  <c r="N70" i="6"/>
  <c r="O70" i="6"/>
  <c r="R70" i="6"/>
  <c r="S70" i="6"/>
  <c r="N19" i="40"/>
  <c r="O19" i="40"/>
  <c r="N20" i="40"/>
  <c r="O20" i="40"/>
  <c r="R20" i="40"/>
  <c r="S20" i="40"/>
  <c r="N21" i="40"/>
  <c r="O21" i="40"/>
  <c r="R21" i="40"/>
  <c r="S21" i="40"/>
  <c r="O22" i="40"/>
  <c r="R22" i="40"/>
  <c r="S22" i="40"/>
  <c r="O23" i="40"/>
  <c r="R23" i="40"/>
  <c r="S23" i="40"/>
  <c r="O24" i="40"/>
  <c r="R24" i="40"/>
  <c r="S24" i="40"/>
  <c r="O25" i="40"/>
  <c r="R25" i="40"/>
  <c r="S25" i="40"/>
  <c r="N26" i="40"/>
  <c r="O26" i="40"/>
  <c r="R26" i="40"/>
  <c r="S26" i="40"/>
  <c r="N27" i="40"/>
  <c r="O27" i="40"/>
  <c r="R27" i="40"/>
  <c r="S27" i="40"/>
  <c r="N28" i="40"/>
  <c r="O28" i="40"/>
  <c r="R28" i="40"/>
  <c r="S28" i="40"/>
  <c r="N29" i="40"/>
  <c r="O29" i="40"/>
  <c r="R29" i="40"/>
  <c r="S30" i="40"/>
  <c r="S31" i="40"/>
  <c r="N32" i="40"/>
  <c r="O32" i="40"/>
  <c r="R32" i="40"/>
  <c r="S32" i="40"/>
  <c r="N33" i="40"/>
  <c r="O33" i="40"/>
  <c r="R33" i="40"/>
  <c r="S33" i="40"/>
  <c r="N35" i="40"/>
  <c r="O35" i="40"/>
  <c r="R35" i="40"/>
  <c r="S35" i="40"/>
  <c r="L39" i="40"/>
  <c r="S20" i="12"/>
  <c r="N24" i="12"/>
  <c r="N27" i="12"/>
  <c r="O27" i="12"/>
  <c r="N28" i="12"/>
  <c r="O28" i="12"/>
  <c r="R28" i="12"/>
  <c r="S28" i="12"/>
  <c r="S29" i="12"/>
  <c r="N30" i="12"/>
  <c r="O30" i="12"/>
  <c r="N31" i="12"/>
  <c r="N32" i="12"/>
  <c r="N33" i="12"/>
  <c r="N34" i="12"/>
  <c r="R34" i="12"/>
  <c r="N36" i="12"/>
  <c r="O36" i="12"/>
  <c r="R36" i="12"/>
  <c r="S36" i="12"/>
  <c r="N37" i="12"/>
  <c r="O37" i="12"/>
  <c r="R37" i="12"/>
  <c r="S37" i="12"/>
  <c r="S38" i="12"/>
  <c r="N39" i="12"/>
  <c r="O39" i="12"/>
  <c r="S40" i="12"/>
  <c r="N41" i="12"/>
  <c r="O41" i="12"/>
  <c r="R41" i="12"/>
  <c r="S41" i="12"/>
  <c r="N22" i="45"/>
  <c r="O22" i="45"/>
  <c r="N23" i="45"/>
  <c r="O23" i="45"/>
  <c r="R23" i="45"/>
  <c r="S23" i="45"/>
  <c r="S15" i="8"/>
  <c r="S16" i="8"/>
  <c r="S17" i="8"/>
  <c r="S18" i="8"/>
  <c r="S19" i="8"/>
  <c r="S20" i="8"/>
  <c r="S21" i="8"/>
  <c r="S22" i="8"/>
  <c r="S24" i="8"/>
  <c r="S25" i="8"/>
  <c r="S26" i="8"/>
  <c r="N27" i="8"/>
  <c r="O27" i="8"/>
  <c r="O32" i="8"/>
  <c r="R32" i="8"/>
  <c r="S32" i="8"/>
  <c r="S33" i="8"/>
  <c r="N34" i="8"/>
  <c r="O34" i="8"/>
  <c r="R34" i="8"/>
  <c r="S34" i="8"/>
  <c r="R35" i="8"/>
  <c r="S35" i="8"/>
  <c r="S37" i="8"/>
  <c r="S36" i="8"/>
  <c r="N38" i="8"/>
  <c r="O38" i="8"/>
  <c r="N39" i="8"/>
  <c r="O39" i="8"/>
  <c r="N40" i="8"/>
  <c r="O40" i="8"/>
  <c r="S41" i="8"/>
  <c r="S19" i="7"/>
  <c r="S20" i="7"/>
  <c r="N21" i="7"/>
  <c r="N25" i="7"/>
  <c r="N22" i="7"/>
  <c r="R22" i="7"/>
  <c r="S22" i="7"/>
  <c r="S23" i="7"/>
  <c r="S105" i="9"/>
  <c r="S15" i="9"/>
  <c r="S106" i="9"/>
  <c r="N16" i="9"/>
  <c r="N17" i="9"/>
  <c r="N19" i="9"/>
  <c r="S20" i="9"/>
  <c r="S107" i="9"/>
  <c r="S108" i="9"/>
  <c r="S23" i="9"/>
  <c r="L24" i="9"/>
  <c r="S24" i="9"/>
  <c r="N25" i="9"/>
  <c r="O25" i="9"/>
  <c r="S26" i="9"/>
  <c r="S27" i="9"/>
  <c r="N30" i="9"/>
  <c r="N83" i="9"/>
  <c r="O30" i="9"/>
  <c r="N31" i="9"/>
  <c r="S32" i="9"/>
  <c r="S33" i="9"/>
  <c r="S34" i="9"/>
  <c r="S35" i="9"/>
  <c r="S36" i="9"/>
  <c r="S37" i="9"/>
  <c r="S38" i="9"/>
  <c r="S39" i="9"/>
  <c r="S40" i="9"/>
  <c r="L41" i="9"/>
  <c r="L83" i="9"/>
  <c r="S42" i="9"/>
  <c r="S43" i="9"/>
  <c r="S44" i="9"/>
  <c r="S45" i="9"/>
  <c r="S46" i="9"/>
  <c r="S47" i="9"/>
  <c r="S48" i="9"/>
  <c r="S49" i="9"/>
  <c r="N50" i="9"/>
  <c r="S51" i="9"/>
  <c r="N53" i="9"/>
  <c r="S54" i="9"/>
  <c r="S55" i="9"/>
  <c r="S57" i="9"/>
  <c r="S58" i="9"/>
  <c r="S59" i="9"/>
  <c r="L60" i="9"/>
  <c r="S60" i="9"/>
  <c r="N62" i="9"/>
  <c r="N63" i="9"/>
  <c r="O63" i="9"/>
  <c r="R63" i="9"/>
  <c r="S63" i="9"/>
  <c r="S110" i="9"/>
  <c r="N64" i="9"/>
  <c r="O64" i="9"/>
  <c r="N65" i="9"/>
  <c r="N66" i="9"/>
  <c r="O66" i="9"/>
  <c r="R66" i="9"/>
  <c r="S66" i="9"/>
  <c r="S68" i="9"/>
  <c r="S69" i="9"/>
  <c r="S70" i="9"/>
  <c r="N71" i="9"/>
  <c r="O71" i="9"/>
  <c r="S73" i="9"/>
  <c r="N74" i="9"/>
  <c r="O74" i="9"/>
  <c r="N77" i="9"/>
  <c r="O77" i="9"/>
  <c r="N78" i="9"/>
  <c r="O78" i="9"/>
  <c r="N79" i="9"/>
  <c r="O79" i="9"/>
  <c r="R79" i="9"/>
  <c r="S79" i="9"/>
  <c r="N23" i="5"/>
  <c r="N24" i="5"/>
  <c r="O24" i="5"/>
  <c r="N25" i="5"/>
  <c r="O25" i="5"/>
  <c r="R25" i="5"/>
  <c r="S25" i="5"/>
  <c r="N26" i="5"/>
  <c r="O26" i="5"/>
  <c r="R26" i="5"/>
  <c r="S26" i="5"/>
  <c r="S27" i="5"/>
  <c r="S28" i="5"/>
  <c r="N29" i="5"/>
  <c r="S30" i="5"/>
  <c r="S31" i="5"/>
  <c r="N32" i="5"/>
  <c r="R32" i="5"/>
  <c r="S32" i="5"/>
  <c r="S33" i="5"/>
  <c r="S22" i="1"/>
  <c r="S23" i="1"/>
  <c r="N25" i="1"/>
  <c r="O25" i="1"/>
  <c r="N26" i="1"/>
  <c r="O26" i="1"/>
  <c r="N27" i="1"/>
  <c r="O27" i="1"/>
  <c r="S28" i="1"/>
  <c r="S29" i="1"/>
  <c r="N30" i="1"/>
  <c r="O30" i="1"/>
  <c r="S31" i="1"/>
  <c r="S32" i="1"/>
  <c r="S33" i="1"/>
  <c r="S34" i="1"/>
  <c r="S35" i="1"/>
  <c r="S36" i="1"/>
  <c r="L38" i="1"/>
  <c r="S18" i="2"/>
  <c r="N19" i="2"/>
  <c r="O19" i="2"/>
  <c r="N21" i="2"/>
  <c r="O21" i="2"/>
  <c r="N22" i="2"/>
  <c r="O22" i="2"/>
  <c r="N24" i="2"/>
  <c r="O24" i="2"/>
  <c r="N25" i="2"/>
  <c r="O25" i="2"/>
  <c r="N26" i="2"/>
  <c r="O26" i="2"/>
  <c r="S27" i="2"/>
  <c r="S20" i="4"/>
  <c r="S23" i="4"/>
  <c r="S24" i="4"/>
  <c r="S26" i="4"/>
  <c r="S27" i="4"/>
  <c r="S28" i="4"/>
  <c r="N29" i="4"/>
  <c r="O29" i="4"/>
  <c r="N38" i="4"/>
  <c r="O38" i="4"/>
  <c r="R38" i="4"/>
  <c r="S38" i="4"/>
  <c r="N39" i="4"/>
  <c r="O39" i="4"/>
  <c r="R39" i="4"/>
  <c r="S39" i="4"/>
  <c r="S40" i="4"/>
  <c r="S42" i="4"/>
  <c r="S43" i="4"/>
  <c r="S44" i="4"/>
  <c r="S45" i="4"/>
  <c r="N46" i="4"/>
  <c r="O46" i="4"/>
  <c r="S47" i="4"/>
  <c r="S48" i="4"/>
  <c r="S49" i="4"/>
  <c r="N50" i="4"/>
  <c r="S51" i="4"/>
  <c r="N52" i="4"/>
  <c r="O52" i="4"/>
  <c r="R52" i="4"/>
  <c r="S52" i="4"/>
  <c r="S53" i="4"/>
  <c r="S54" i="4"/>
  <c r="S55" i="4"/>
  <c r="S56" i="4"/>
  <c r="S57" i="4"/>
  <c r="S58" i="4"/>
  <c r="N20" i="34"/>
  <c r="O20" i="34"/>
  <c r="N21" i="34"/>
  <c r="O21" i="34"/>
  <c r="R21" i="34"/>
  <c r="S21" i="34"/>
  <c r="S24" i="34"/>
  <c r="S25" i="34"/>
  <c r="S26" i="34"/>
  <c r="N27" i="34"/>
  <c r="O27" i="34"/>
  <c r="N28" i="34"/>
  <c r="O28" i="34"/>
  <c r="N29" i="34"/>
  <c r="N30" i="34"/>
  <c r="O30" i="34"/>
  <c r="R30" i="34"/>
  <c r="S30" i="34"/>
  <c r="S14" i="14"/>
  <c r="S15" i="14"/>
  <c r="S16" i="14"/>
  <c r="S17" i="14"/>
  <c r="N18" i="14"/>
  <c r="N19" i="14"/>
  <c r="O19" i="14"/>
  <c r="R19" i="14"/>
  <c r="S19" i="14"/>
  <c r="N20" i="14"/>
  <c r="O20" i="14"/>
  <c r="R20" i="14"/>
  <c r="S20" i="14"/>
  <c r="S22" i="14"/>
  <c r="N23" i="14"/>
  <c r="O23" i="14"/>
  <c r="R23" i="14"/>
  <c r="S23" i="14"/>
  <c r="S25" i="14"/>
  <c r="S27" i="14"/>
  <c r="N28" i="14"/>
  <c r="O28" i="14"/>
  <c r="R28" i="14"/>
  <c r="S28" i="14"/>
  <c r="N29" i="14"/>
  <c r="O29" i="14"/>
  <c r="R29" i="14"/>
  <c r="S29" i="14"/>
  <c r="N30" i="14"/>
  <c r="O30" i="14"/>
  <c r="R30" i="14"/>
  <c r="S30" i="14"/>
  <c r="N38" i="14"/>
  <c r="O38" i="14"/>
  <c r="R38" i="14"/>
  <c r="S38" i="14"/>
  <c r="S39" i="14"/>
  <c r="S40" i="14"/>
  <c r="O41" i="14"/>
  <c r="N42" i="14"/>
  <c r="O42" i="14"/>
  <c r="R42" i="14"/>
  <c r="S42" i="14"/>
  <c r="N43" i="14"/>
  <c r="O43" i="14"/>
  <c r="R43" i="14"/>
  <c r="S43" i="14"/>
  <c r="N44" i="14"/>
  <c r="O44" i="14"/>
  <c r="R44" i="14"/>
  <c r="S44" i="14"/>
  <c r="O45" i="14"/>
  <c r="O47" i="14"/>
  <c r="O49" i="14"/>
  <c r="S50" i="14"/>
  <c r="O51" i="14"/>
  <c r="N52" i="14"/>
  <c r="O52" i="14"/>
  <c r="R52" i="14"/>
  <c r="S52" i="14"/>
  <c r="O53" i="14"/>
  <c r="O55" i="14"/>
  <c r="O56" i="14"/>
  <c r="O57" i="14"/>
  <c r="S57" i="14"/>
  <c r="O58" i="14"/>
  <c r="N59" i="14"/>
  <c r="O59" i="14"/>
  <c r="R59" i="14"/>
  <c r="S59" i="14"/>
  <c r="N60" i="14"/>
  <c r="N61" i="14"/>
  <c r="O61" i="14"/>
  <c r="R61" i="14"/>
  <c r="S61" i="14"/>
  <c r="L27" i="46"/>
  <c r="N27" i="46"/>
  <c r="O27" i="46"/>
  <c r="P27" i="46"/>
  <c r="S27" i="46"/>
  <c r="T27" i="46"/>
  <c r="N24" i="56"/>
  <c r="O24" i="56"/>
  <c r="R24" i="56"/>
  <c r="S24" i="56"/>
  <c r="N25" i="56"/>
  <c r="O25" i="56"/>
  <c r="N26" i="56"/>
  <c r="N27" i="56"/>
  <c r="R27" i="56"/>
  <c r="S27" i="56"/>
  <c r="N28" i="56"/>
  <c r="N29" i="56"/>
  <c r="R29" i="56"/>
  <c r="S29" i="56"/>
  <c r="N19" i="13"/>
  <c r="S22" i="13"/>
  <c r="S23" i="13"/>
  <c r="S24" i="13"/>
  <c r="S25" i="13"/>
  <c r="O26" i="13"/>
  <c r="N28" i="13"/>
  <c r="O28" i="13"/>
  <c r="R28" i="13"/>
  <c r="S28" i="13"/>
  <c r="N30" i="13"/>
  <c r="O30" i="13"/>
  <c r="R30" i="13"/>
  <c r="S30" i="13"/>
  <c r="N31" i="13"/>
  <c r="O31" i="13"/>
  <c r="R31" i="13"/>
  <c r="S31" i="13"/>
  <c r="N34" i="13"/>
  <c r="O34" i="13"/>
  <c r="R34" i="13"/>
  <c r="S34" i="13"/>
  <c r="N35" i="13"/>
  <c r="N36" i="13"/>
  <c r="O36" i="13"/>
  <c r="R36" i="13"/>
  <c r="S36" i="13"/>
  <c r="N21" i="49"/>
  <c r="O21" i="49"/>
  <c r="N22" i="49"/>
  <c r="O22" i="49"/>
  <c r="R22" i="49"/>
  <c r="S22" i="49"/>
  <c r="S25" i="49"/>
  <c r="S23" i="49"/>
  <c r="S18" i="48"/>
  <c r="S19" i="48"/>
  <c r="S20" i="48"/>
  <c r="O21" i="48"/>
  <c r="R21" i="48"/>
  <c r="N22" i="48"/>
  <c r="N27" i="48"/>
  <c r="O22" i="48"/>
  <c r="N23" i="48"/>
  <c r="O23" i="48"/>
  <c r="N24" i="48"/>
  <c r="N25" i="48"/>
  <c r="O25" i="48"/>
  <c r="N26" i="48"/>
  <c r="R26" i="48"/>
  <c r="S26" i="48"/>
  <c r="N20" i="57"/>
  <c r="N21" i="57"/>
  <c r="N22" i="57"/>
  <c r="O22" i="57"/>
  <c r="R22" i="57"/>
  <c r="S22" i="57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L84" i="60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1057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S42" i="59"/>
  <c r="W41" i="59"/>
  <c r="X41" i="59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0" i="27"/>
  <c r="S30" i="27"/>
  <c r="O21" i="27"/>
  <c r="O61" i="30"/>
  <c r="R61" i="30"/>
  <c r="S61" i="30"/>
  <c r="N35" i="34"/>
  <c r="O31" i="34"/>
  <c r="R31" i="34"/>
  <c r="S31" i="34"/>
  <c r="N25" i="49"/>
  <c r="S32" i="19"/>
  <c r="O29" i="19"/>
  <c r="R29" i="19"/>
  <c r="S29" i="19"/>
  <c r="O22" i="28"/>
  <c r="R26" i="28"/>
  <c r="S26" i="28"/>
  <c r="S36" i="28"/>
  <c r="S30" i="28"/>
  <c r="S20" i="27"/>
  <c r="S28" i="27"/>
  <c r="O27" i="27"/>
  <c r="S27" i="27"/>
  <c r="S26" i="27"/>
  <c r="S19" i="27"/>
  <c r="W32" i="35"/>
  <c r="S37" i="35"/>
  <c r="S35" i="35"/>
  <c r="N26" i="33"/>
  <c r="R23" i="33"/>
  <c r="S23" i="33"/>
  <c r="O24" i="33"/>
  <c r="R24" i="33"/>
  <c r="S24" i="33"/>
  <c r="O25" i="33"/>
  <c r="R25" i="33"/>
  <c r="O20" i="33"/>
  <c r="O21" i="45"/>
  <c r="V35" i="35"/>
  <c r="W35" i="35"/>
  <c r="R20" i="33"/>
  <c r="S20" i="33"/>
  <c r="S22" i="29"/>
  <c r="S30" i="6"/>
  <c r="O33" i="15"/>
  <c r="O31" i="15"/>
  <c r="R31" i="15"/>
  <c r="S31" i="15"/>
  <c r="O51" i="15"/>
  <c r="R51" i="15"/>
  <c r="S51" i="15"/>
  <c r="O24" i="15"/>
  <c r="R24" i="15"/>
  <c r="O25" i="19"/>
  <c r="R25" i="19"/>
  <c r="S25" i="19"/>
  <c r="S17" i="15"/>
  <c r="S17" i="40"/>
  <c r="N63" i="14"/>
  <c r="O62" i="14"/>
  <c r="R62" i="14"/>
  <c r="S62" i="14"/>
  <c r="O19" i="26"/>
  <c r="R19" i="26"/>
  <c r="S19" i="26"/>
  <c r="O33" i="30"/>
  <c r="R33" i="30"/>
  <c r="S33" i="30"/>
  <c r="R32" i="30"/>
  <c r="S32" i="30"/>
  <c r="R40" i="30"/>
  <c r="S40" i="30"/>
  <c r="O56" i="30"/>
  <c r="R56" i="30"/>
  <c r="S56" i="30"/>
  <c r="R36" i="30"/>
  <c r="S36" i="30"/>
  <c r="O53" i="30"/>
  <c r="R53" i="30"/>
  <c r="S53" i="30"/>
  <c r="R35" i="30"/>
  <c r="S35" i="30"/>
  <c r="O29" i="30"/>
  <c r="R29" i="30"/>
  <c r="R31" i="30"/>
  <c r="S31" i="30"/>
  <c r="R48" i="30"/>
  <c r="S48" i="30"/>
  <c r="O59" i="30"/>
  <c r="R59" i="30"/>
  <c r="S59" i="30"/>
  <c r="O57" i="30"/>
  <c r="R57" i="30"/>
  <c r="S57" i="30"/>
  <c r="S52" i="30"/>
  <c r="R47" i="30"/>
  <c r="S47" i="30"/>
  <c r="O34" i="30"/>
  <c r="R34" i="30"/>
  <c r="S34" i="30"/>
  <c r="S30" i="30"/>
  <c r="S51" i="30"/>
  <c r="O58" i="30"/>
  <c r="R58" i="30"/>
  <c r="S58" i="30"/>
  <c r="O54" i="30"/>
  <c r="R54" i="30"/>
  <c r="S54" i="30"/>
  <c r="S26" i="30"/>
  <c r="S25" i="30"/>
  <c r="O27" i="30"/>
  <c r="R27" i="30"/>
  <c r="S27" i="30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60" i="14"/>
  <c r="R60" i="14"/>
  <c r="S60" i="14"/>
  <c r="O48" i="14"/>
  <c r="S48" i="14"/>
  <c r="O36" i="14"/>
  <c r="O21" i="14"/>
  <c r="R21" i="14"/>
  <c r="S21" i="14"/>
  <c r="S24" i="14"/>
  <c r="O37" i="14"/>
  <c r="R27" i="1"/>
  <c r="S27" i="1"/>
  <c r="N38" i="1"/>
  <c r="R32" i="11"/>
  <c r="S32" i="11"/>
  <c r="O31" i="11"/>
  <c r="R31" i="11"/>
  <c r="S31" i="11"/>
  <c r="O27" i="11"/>
  <c r="R27" i="11"/>
  <c r="S27" i="11"/>
  <c r="O29" i="34"/>
  <c r="R29" i="34"/>
  <c r="S23" i="34"/>
  <c r="S22" i="34"/>
  <c r="R28" i="34"/>
  <c r="S28" i="34"/>
  <c r="R27" i="34"/>
  <c r="S27" i="34"/>
  <c r="S24" i="18"/>
  <c r="O18" i="18"/>
  <c r="R18" i="18"/>
  <c r="S18" i="18"/>
  <c r="S23" i="18"/>
  <c r="S36" i="18"/>
  <c r="O31" i="18"/>
  <c r="R31" i="18"/>
  <c r="S31" i="18"/>
  <c r="O30" i="18"/>
  <c r="R30" i="18"/>
  <c r="S30" i="18"/>
  <c r="R68" i="20"/>
  <c r="S68" i="20"/>
  <c r="R43" i="20"/>
  <c r="S43" i="20"/>
  <c r="R72" i="20"/>
  <c r="S72" i="20"/>
  <c r="R70" i="20"/>
  <c r="S70" i="20"/>
  <c r="R71" i="20"/>
  <c r="S71" i="20"/>
  <c r="R69" i="20"/>
  <c r="S69" i="20"/>
  <c r="S67" i="20"/>
  <c r="R75" i="20"/>
  <c r="S75" i="20"/>
  <c r="R76" i="20"/>
  <c r="S76" i="20"/>
  <c r="R38" i="20"/>
  <c r="S38" i="20"/>
  <c r="R28" i="20"/>
  <c r="S28" i="20"/>
  <c r="S63" i="20"/>
  <c r="R60" i="20"/>
  <c r="S60" i="20"/>
  <c r="O21" i="20"/>
  <c r="R21" i="20"/>
  <c r="R15" i="20"/>
  <c r="S25" i="20"/>
  <c r="S23" i="20"/>
  <c r="R77" i="20"/>
  <c r="S77" i="20"/>
  <c r="S64" i="20"/>
  <c r="R61" i="20"/>
  <c r="S61" i="20"/>
  <c r="R59" i="20"/>
  <c r="S59" i="20"/>
  <c r="S24" i="20"/>
  <c r="O58" i="20"/>
  <c r="R58" i="20"/>
  <c r="S58" i="20"/>
  <c r="S15" i="20"/>
  <c r="R82" i="20"/>
  <c r="S82" i="20"/>
  <c r="O80" i="20"/>
  <c r="R80" i="20"/>
  <c r="S80" i="20"/>
  <c r="O19" i="20"/>
  <c r="R19" i="20"/>
  <c r="S19" i="20"/>
  <c r="S30" i="25"/>
  <c r="S29" i="25"/>
  <c r="R19" i="25"/>
  <c r="S19" i="25"/>
  <c r="R18" i="25"/>
  <c r="S18" i="25"/>
  <c r="R20" i="25"/>
  <c r="S20" i="25"/>
  <c r="R23" i="25"/>
  <c r="S23" i="25"/>
  <c r="S17" i="25"/>
  <c r="S16" i="25"/>
  <c r="O24" i="25"/>
  <c r="R24" i="25"/>
  <c r="S24" i="25"/>
  <c r="R74" i="9"/>
  <c r="S74" i="9"/>
  <c r="R64" i="9"/>
  <c r="S64" i="9"/>
  <c r="R30" i="9"/>
  <c r="S30" i="9"/>
  <c r="O53" i="9"/>
  <c r="R53" i="9"/>
  <c r="S53" i="9"/>
  <c r="S52" i="9"/>
  <c r="O31" i="9"/>
  <c r="R31" i="9"/>
  <c r="S31" i="9"/>
  <c r="R25" i="9"/>
  <c r="S25" i="9"/>
  <c r="R71" i="9"/>
  <c r="S71" i="9"/>
  <c r="S111" i="9"/>
  <c r="R78" i="9"/>
  <c r="S78" i="9"/>
  <c r="O65" i="9"/>
  <c r="R65" i="9"/>
  <c r="S65" i="9"/>
  <c r="O62" i="9"/>
  <c r="R62" i="9"/>
  <c r="S62" i="9"/>
  <c r="R77" i="9"/>
  <c r="S77" i="9"/>
  <c r="S109" i="9"/>
  <c r="O50" i="9"/>
  <c r="R50" i="9"/>
  <c r="S50" i="9"/>
  <c r="S21" i="9"/>
  <c r="O19" i="9"/>
  <c r="R19" i="9"/>
  <c r="S19" i="9"/>
  <c r="O18" i="9"/>
  <c r="R18" i="9"/>
  <c r="S18" i="9"/>
  <c r="O17" i="9"/>
  <c r="R17" i="9"/>
  <c r="O16" i="9"/>
  <c r="R16" i="9"/>
  <c r="S16" i="9"/>
  <c r="S21" i="10"/>
  <c r="S41" i="10"/>
  <c r="R49" i="10"/>
  <c r="S49" i="10"/>
  <c r="S43" i="10"/>
  <c r="O25" i="10"/>
  <c r="R25" i="10"/>
  <c r="S25" i="10"/>
  <c r="R24" i="2"/>
  <c r="S24" i="2"/>
  <c r="R26" i="2"/>
  <c r="S26" i="2"/>
  <c r="R22" i="2"/>
  <c r="S22" i="2"/>
  <c r="R19" i="2"/>
  <c r="S19" i="2"/>
  <c r="R25" i="2"/>
  <c r="S25" i="2"/>
  <c r="R21" i="2"/>
  <c r="S21" i="2"/>
  <c r="N28" i="2"/>
  <c r="O82" i="16"/>
  <c r="R27" i="16"/>
  <c r="U27" i="16"/>
  <c r="V27" i="16"/>
  <c r="V66" i="16"/>
  <c r="V61" i="16"/>
  <c r="U64" i="16"/>
  <c r="V64" i="16"/>
  <c r="V60" i="16"/>
  <c r="U63" i="16"/>
  <c r="V63" i="16"/>
  <c r="R36" i="16"/>
  <c r="U36" i="16"/>
  <c r="V36" i="16"/>
  <c r="R32" i="16"/>
  <c r="U32" i="16"/>
  <c r="V32" i="16"/>
  <c r="R24" i="16"/>
  <c r="U24" i="16"/>
  <c r="V24" i="16"/>
  <c r="V57" i="16"/>
  <c r="V43" i="16"/>
  <c r="U42" i="16"/>
  <c r="V42" i="16"/>
  <c r="R41" i="16"/>
  <c r="U41" i="16"/>
  <c r="V41" i="16"/>
  <c r="O268" i="17"/>
  <c r="V20" i="17"/>
  <c r="V19" i="17"/>
  <c r="V18" i="17"/>
  <c r="V44" i="17"/>
  <c r="V43" i="17"/>
  <c r="V42" i="17"/>
  <c r="V41" i="17"/>
  <c r="S31" i="6"/>
  <c r="L71" i="6"/>
  <c r="S55" i="6"/>
  <c r="R53" i="6"/>
  <c r="S53" i="6"/>
  <c r="O52" i="6"/>
  <c r="R52" i="6"/>
  <c r="S52" i="6"/>
  <c r="S57" i="6"/>
  <c r="O38" i="28"/>
  <c r="R38" i="28"/>
  <c r="S38" i="28"/>
  <c r="R23" i="48"/>
  <c r="S23" i="48"/>
  <c r="O26" i="48"/>
  <c r="O24" i="48"/>
  <c r="N27" i="58"/>
  <c r="O20" i="58"/>
  <c r="O27" i="58"/>
  <c r="R24" i="58"/>
  <c r="S24" i="58"/>
  <c r="R23" i="58"/>
  <c r="S23" i="58"/>
  <c r="R22" i="58"/>
  <c r="S22" i="58"/>
  <c r="O21" i="58"/>
  <c r="R21" i="58"/>
  <c r="S21" i="58"/>
  <c r="R26" i="58"/>
  <c r="S26" i="58"/>
  <c r="R32" i="12"/>
  <c r="S32" i="12"/>
  <c r="R30" i="12"/>
  <c r="S30" i="12"/>
  <c r="R33" i="12"/>
  <c r="S33" i="12"/>
  <c r="R31" i="12"/>
  <c r="S31" i="12"/>
  <c r="R39" i="12"/>
  <c r="S39" i="12"/>
  <c r="S26" i="12"/>
  <c r="R24" i="12"/>
  <c r="S24" i="12"/>
  <c r="O25" i="7"/>
  <c r="S37" i="1"/>
  <c r="R30" i="1"/>
  <c r="S30" i="1"/>
  <c r="R25" i="1"/>
  <c r="S25" i="1"/>
  <c r="R26" i="1"/>
  <c r="S26" i="1"/>
  <c r="O76" i="57"/>
  <c r="R76" i="57"/>
  <c r="S76" i="57"/>
  <c r="O75" i="57"/>
  <c r="R75" i="57"/>
  <c r="S75" i="57"/>
  <c r="O21" i="57"/>
  <c r="R21" i="57"/>
  <c r="S21" i="57"/>
  <c r="O60" i="4"/>
  <c r="R60" i="4"/>
  <c r="S60" i="4"/>
  <c r="O19" i="13"/>
  <c r="R19" i="13"/>
  <c r="R39" i="13"/>
  <c r="S39" i="13"/>
  <c r="O30" i="56"/>
  <c r="R30" i="56"/>
  <c r="S30" i="56"/>
  <c r="S22" i="56"/>
  <c r="O50" i="4"/>
  <c r="R50" i="4"/>
  <c r="S50" i="4"/>
  <c r="S25" i="4"/>
  <c r="O35" i="13"/>
  <c r="R35" i="13"/>
  <c r="S35" i="13"/>
  <c r="S55" i="57"/>
  <c r="S20" i="13"/>
  <c r="R38" i="13"/>
  <c r="S38" i="13"/>
  <c r="O23" i="57"/>
  <c r="R23" i="57"/>
  <c r="O46" i="57"/>
  <c r="R46" i="57"/>
  <c r="S46" i="57"/>
  <c r="S37" i="14"/>
  <c r="S17" i="48"/>
  <c r="R24" i="48"/>
  <c r="S24" i="48"/>
  <c r="R20" i="58"/>
  <c r="S20" i="58"/>
  <c r="S23" i="8"/>
  <c r="S24" i="1"/>
  <c r="N35" i="5"/>
  <c r="O23" i="5"/>
  <c r="O29" i="5"/>
  <c r="R29" i="5"/>
  <c r="R23" i="5"/>
  <c r="R24" i="5"/>
  <c r="S24" i="5"/>
  <c r="S21" i="13"/>
  <c r="S20" i="49"/>
  <c r="S36" i="19"/>
  <c r="S22" i="20"/>
  <c r="S50" i="30"/>
  <c r="S28" i="28"/>
  <c r="S35" i="15"/>
  <c r="S21" i="45"/>
  <c r="S29" i="9"/>
  <c r="S22" i="9"/>
  <c r="S36" i="14"/>
  <c r="R67" i="57"/>
  <c r="S67" i="57"/>
  <c r="S63" i="26"/>
  <c r="S76" i="26"/>
  <c r="R80" i="26"/>
  <c r="S80" i="26"/>
  <c r="S88" i="26"/>
  <c r="S21" i="27"/>
  <c r="O41" i="26"/>
  <c r="R41" i="26"/>
  <c r="S41" i="26"/>
  <c r="O43" i="26"/>
  <c r="O45" i="26"/>
  <c r="R45" i="26"/>
  <c r="S45" i="26"/>
  <c r="O47" i="26"/>
  <c r="R47" i="26"/>
  <c r="S47" i="26"/>
  <c r="O49" i="26"/>
  <c r="R49" i="26"/>
  <c r="S49" i="26"/>
  <c r="O51" i="26"/>
  <c r="O53" i="26"/>
  <c r="R53" i="26"/>
  <c r="S53" i="26"/>
  <c r="O55" i="26"/>
  <c r="O57" i="26"/>
  <c r="R57" i="26"/>
  <c r="S57" i="26"/>
  <c r="O59" i="26"/>
  <c r="O61" i="26"/>
  <c r="R61" i="26"/>
  <c r="S61" i="26"/>
  <c r="S65" i="26"/>
  <c r="S67" i="26"/>
  <c r="S69" i="26"/>
  <c r="O77" i="26"/>
  <c r="O79" i="26"/>
  <c r="R79" i="26"/>
  <c r="S79" i="26"/>
  <c r="O81" i="26"/>
  <c r="O83" i="26"/>
  <c r="R83" i="26"/>
  <c r="S83" i="26"/>
  <c r="O85" i="26"/>
  <c r="O87" i="26"/>
  <c r="R87" i="26"/>
  <c r="S87" i="26"/>
  <c r="O89" i="26"/>
  <c r="O30" i="26"/>
  <c r="R30" i="26"/>
  <c r="S30" i="26"/>
  <c r="O32" i="26"/>
  <c r="O34" i="26"/>
  <c r="R34" i="26"/>
  <c r="S34" i="26"/>
  <c r="O36" i="26"/>
  <c r="R36" i="26"/>
  <c r="S36" i="26"/>
  <c r="O38" i="26"/>
  <c r="R38" i="26"/>
  <c r="S38" i="26"/>
  <c r="O40" i="26"/>
  <c r="R40" i="26"/>
  <c r="S40" i="26"/>
  <c r="S28" i="26"/>
  <c r="O27" i="26"/>
  <c r="S25" i="58"/>
  <c r="R27" i="26"/>
  <c r="S27" i="26"/>
  <c r="O22" i="31"/>
  <c r="R22" i="31"/>
  <c r="S22" i="31"/>
  <c r="O24" i="31"/>
  <c r="R24" i="31"/>
  <c r="S24" i="31"/>
  <c r="O26" i="31"/>
  <c r="R26" i="31"/>
  <c r="S26" i="31"/>
  <c r="O29" i="31"/>
  <c r="R29" i="31"/>
  <c r="S29" i="31"/>
  <c r="O31" i="31"/>
  <c r="R31" i="31"/>
  <c r="S31" i="31"/>
  <c r="O33" i="31"/>
  <c r="R33" i="31"/>
  <c r="S33" i="31"/>
  <c r="O35" i="31"/>
  <c r="R35" i="31"/>
  <c r="S35" i="31"/>
  <c r="O37" i="31"/>
  <c r="R37" i="31"/>
  <c r="S37" i="31"/>
  <c r="R86" i="26"/>
  <c r="S86" i="26"/>
  <c r="S40" i="31"/>
  <c r="S41" i="31"/>
  <c r="R42" i="31"/>
  <c r="S42" i="31"/>
  <c r="R44" i="31"/>
  <c r="S44" i="31"/>
  <c r="S45" i="31"/>
  <c r="S46" i="31"/>
  <c r="S47" i="31"/>
  <c r="S48" i="31"/>
  <c r="S49" i="31"/>
  <c r="S50" i="31"/>
  <c r="S39" i="31"/>
  <c r="S33" i="23"/>
  <c r="R37" i="26"/>
  <c r="S37" i="26"/>
  <c r="O31" i="26"/>
  <c r="R31" i="26"/>
  <c r="S31" i="26"/>
  <c r="O39" i="26"/>
  <c r="R39" i="26"/>
  <c r="S39" i="26"/>
  <c r="R43" i="26"/>
  <c r="S43" i="26"/>
  <c r="R51" i="26"/>
  <c r="S51" i="26"/>
  <c r="R55" i="26"/>
  <c r="S55" i="26"/>
  <c r="R59" i="26"/>
  <c r="S59" i="26"/>
  <c r="R77" i="26"/>
  <c r="S77" i="26"/>
  <c r="R81" i="26"/>
  <c r="S81" i="26"/>
  <c r="R85" i="26"/>
  <c r="S85" i="26"/>
  <c r="R89" i="26"/>
  <c r="S89" i="26"/>
  <c r="R29" i="26"/>
  <c r="S29" i="26"/>
  <c r="R71" i="26"/>
  <c r="S71" i="26"/>
  <c r="R32" i="26"/>
  <c r="S32" i="26"/>
  <c r="O35" i="26"/>
  <c r="R35" i="26"/>
  <c r="S35" i="26"/>
  <c r="O42" i="26"/>
  <c r="R42" i="26"/>
  <c r="S42" i="26"/>
  <c r="O44" i="26"/>
  <c r="R44" i="26"/>
  <c r="S44" i="26"/>
  <c r="R46" i="26"/>
  <c r="S46" i="26"/>
  <c r="O48" i="26"/>
  <c r="R48" i="26"/>
  <c r="S48" i="26"/>
  <c r="O50" i="26"/>
  <c r="R50" i="26"/>
  <c r="S50" i="26"/>
  <c r="O52" i="26"/>
  <c r="O54" i="26"/>
  <c r="R54" i="26"/>
  <c r="S54" i="26"/>
  <c r="O56" i="26"/>
  <c r="R56" i="26"/>
  <c r="S56" i="26"/>
  <c r="O58" i="26"/>
  <c r="R58" i="26"/>
  <c r="S58" i="26"/>
  <c r="O62" i="26"/>
  <c r="R62" i="26"/>
  <c r="S62" i="26"/>
  <c r="R72" i="26"/>
  <c r="S72" i="26"/>
  <c r="O78" i="26"/>
  <c r="R78" i="26"/>
  <c r="S78" i="26"/>
  <c r="O82" i="26"/>
  <c r="R82" i="26"/>
  <c r="S82" i="26"/>
  <c r="O66" i="26"/>
  <c r="R66" i="26"/>
  <c r="S66" i="26"/>
  <c r="N92" i="26"/>
  <c r="R90" i="26"/>
  <c r="S90" i="26"/>
  <c r="U80" i="16"/>
  <c r="V80" i="16"/>
  <c r="S43" i="31"/>
  <c r="N57" i="31"/>
  <c r="O50" i="18"/>
  <c r="R50" i="18"/>
  <c r="S50" i="18"/>
  <c r="O49" i="18"/>
  <c r="S76" i="9"/>
  <c r="N66" i="4"/>
  <c r="O23" i="56"/>
  <c r="S18" i="40"/>
  <c r="O29" i="8"/>
  <c r="R29" i="8"/>
  <c r="S29" i="8"/>
  <c r="S21" i="12"/>
  <c r="O60" i="26"/>
  <c r="R60" i="26"/>
  <c r="S60" i="26"/>
  <c r="S23" i="21"/>
  <c r="V17" i="17"/>
  <c r="N60" i="10"/>
  <c r="O56" i="31"/>
  <c r="R56" i="31"/>
  <c r="S19" i="31"/>
  <c r="O20" i="24"/>
  <c r="O36" i="24"/>
  <c r="S21" i="4"/>
  <c r="O30" i="4"/>
  <c r="O31" i="4"/>
  <c r="R31" i="4"/>
  <c r="S31" i="4"/>
  <c r="R32" i="4"/>
  <c r="S32" i="4"/>
  <c r="O31" i="22"/>
  <c r="R30" i="10"/>
  <c r="S30" i="10"/>
  <c r="O50" i="6"/>
  <c r="N71" i="6"/>
  <c r="R24" i="6"/>
  <c r="S24" i="6"/>
  <c r="R50" i="6"/>
  <c r="S50" i="6"/>
  <c r="N38" i="19"/>
  <c r="S21" i="31"/>
  <c r="R51" i="31"/>
  <c r="S51" i="31"/>
  <c r="O30" i="11"/>
  <c r="R30" i="11"/>
  <c r="S30" i="11"/>
  <c r="R23" i="56"/>
  <c r="S23" i="56"/>
  <c r="R25" i="56"/>
  <c r="S25" i="56"/>
  <c r="R26" i="56"/>
  <c r="S26" i="56"/>
  <c r="N31" i="56"/>
  <c r="R28" i="56"/>
  <c r="S28" i="56"/>
  <c r="R26" i="13"/>
  <c r="S26" i="13"/>
  <c r="S22" i="4"/>
  <c r="R62" i="4"/>
  <c r="S62" i="4"/>
  <c r="R63" i="4"/>
  <c r="S63" i="4"/>
  <c r="R64" i="4"/>
  <c r="S64" i="4"/>
  <c r="R35" i="24"/>
  <c r="S35" i="24"/>
  <c r="U196" i="17"/>
  <c r="R21" i="11"/>
  <c r="S21" i="11"/>
  <c r="N33" i="11"/>
  <c r="R19" i="40"/>
  <c r="S19" i="40"/>
  <c r="R27" i="12"/>
  <c r="S27" i="12"/>
  <c r="R18" i="14"/>
  <c r="S18" i="14"/>
  <c r="S63" i="14"/>
  <c r="R32" i="14"/>
  <c r="S32" i="14"/>
  <c r="R34" i="14"/>
  <c r="S34" i="14"/>
  <c r="O38" i="19"/>
  <c r="R20" i="19"/>
  <c r="S20" i="19"/>
  <c r="R82" i="9"/>
  <c r="S82" i="9"/>
  <c r="N80" i="57"/>
  <c r="R20" i="57"/>
  <c r="S20" i="57"/>
  <c r="R30" i="4"/>
  <c r="S30" i="4"/>
  <c r="R20" i="34"/>
  <c r="S20" i="34"/>
  <c r="R21" i="49"/>
  <c r="S21" i="49"/>
  <c r="O25" i="49"/>
  <c r="R21" i="7"/>
  <c r="S21" i="7"/>
  <c r="R22" i="28"/>
  <c r="S22" i="28"/>
  <c r="R46" i="4"/>
  <c r="S46" i="4"/>
  <c r="N64" i="3"/>
  <c r="S41" i="9"/>
  <c r="N25" i="45"/>
  <c r="N1291" i="60"/>
  <c r="N915" i="60"/>
  <c r="N595" i="60"/>
  <c r="N29" i="21"/>
  <c r="M298" i="60"/>
  <c r="N298" i="60"/>
  <c r="L327" i="60"/>
  <c r="B9" i="64"/>
  <c r="M71" i="60"/>
  <c r="N71" i="60"/>
  <c r="L81" i="60"/>
  <c r="B5" i="64"/>
  <c r="N41" i="28"/>
  <c r="V19" i="35"/>
  <c r="W19" i="35"/>
  <c r="N270" i="60"/>
  <c r="N259" i="60"/>
  <c r="R84" i="20"/>
  <c r="S84" i="20"/>
  <c r="N38" i="23"/>
  <c r="R15" i="23"/>
  <c r="S15" i="23"/>
  <c r="R16" i="23"/>
  <c r="S16" i="23"/>
  <c r="R17" i="23"/>
  <c r="S17" i="23"/>
  <c r="R18" i="23"/>
  <c r="S18" i="23"/>
  <c r="R19" i="23"/>
  <c r="S19" i="23"/>
  <c r="R20" i="23"/>
  <c r="S20" i="23"/>
  <c r="R21" i="23"/>
  <c r="S21" i="23"/>
  <c r="R22" i="23"/>
  <c r="S22" i="23"/>
  <c r="R23" i="23"/>
  <c r="S23" i="23"/>
  <c r="R24" i="23"/>
  <c r="S24" i="23"/>
  <c r="R25" i="23"/>
  <c r="S25" i="23"/>
  <c r="R26" i="23"/>
  <c r="S26" i="23"/>
  <c r="R27" i="23"/>
  <c r="S27" i="23"/>
  <c r="R28" i="23"/>
  <c r="S28" i="23"/>
  <c r="O29" i="23"/>
  <c r="O30" i="23"/>
  <c r="R30" i="23"/>
  <c r="S30" i="23"/>
  <c r="O31" i="23"/>
  <c r="R31" i="23"/>
  <c r="S31" i="23"/>
  <c r="R34" i="31"/>
  <c r="S34" i="31"/>
  <c r="R30" i="31"/>
  <c r="S30" i="31"/>
  <c r="R20" i="31"/>
  <c r="S20" i="31"/>
  <c r="R24" i="45"/>
  <c r="S24" i="45"/>
  <c r="R20" i="2"/>
  <c r="S20" i="2"/>
  <c r="S28" i="2"/>
  <c r="R22" i="15"/>
  <c r="S22" i="15"/>
  <c r="N63" i="15"/>
  <c r="S24" i="7"/>
  <c r="R72" i="9"/>
  <c r="S72" i="9"/>
  <c r="R32" i="3"/>
  <c r="S32" i="3"/>
  <c r="R33" i="6"/>
  <c r="S33" i="6"/>
  <c r="R29" i="23"/>
  <c r="S29" i="23"/>
  <c r="V36" i="17"/>
  <c r="S42" i="15"/>
  <c r="R49" i="18"/>
  <c r="S49" i="18"/>
  <c r="R62" i="30"/>
  <c r="S62" i="30"/>
  <c r="R39" i="28"/>
  <c r="S39" i="28"/>
  <c r="R18" i="29"/>
  <c r="S18" i="29"/>
  <c r="N33" i="29"/>
  <c r="O28" i="29"/>
  <c r="R28" i="29"/>
  <c r="S28" i="29"/>
  <c r="O29" i="29"/>
  <c r="R29" i="29"/>
  <c r="S29" i="29"/>
  <c r="S32" i="29"/>
  <c r="R53" i="18"/>
  <c r="S53" i="18"/>
  <c r="R52" i="18"/>
  <c r="S52" i="18"/>
  <c r="R28" i="21"/>
  <c r="S28" i="21"/>
  <c r="O40" i="28"/>
  <c r="R40" i="28"/>
  <c r="R21" i="16"/>
  <c r="N43" i="8"/>
  <c r="S29" i="5"/>
  <c r="S23" i="57"/>
  <c r="S21" i="20"/>
  <c r="S29" i="34"/>
  <c r="S17" i="9"/>
  <c r="S24" i="15"/>
  <c r="S25" i="33"/>
  <c r="S29" i="30"/>
  <c r="R22" i="45"/>
  <c r="S22" i="45"/>
  <c r="S25" i="45"/>
  <c r="R20" i="24"/>
  <c r="S20" i="24"/>
  <c r="S36" i="24"/>
  <c r="O26" i="33"/>
  <c r="R41" i="6"/>
  <c r="S41" i="6"/>
  <c r="R40" i="6"/>
  <c r="S40" i="6"/>
  <c r="R50" i="15"/>
  <c r="S50" i="15"/>
  <c r="R47" i="15"/>
  <c r="S47" i="15"/>
  <c r="R33" i="15"/>
  <c r="S33" i="15"/>
  <c r="R59" i="10"/>
  <c r="S59" i="10"/>
  <c r="R50" i="10"/>
  <c r="S50" i="10"/>
  <c r="R29" i="10"/>
  <c r="S29" i="10"/>
  <c r="R28" i="10"/>
  <c r="S28" i="10"/>
  <c r="U264" i="17"/>
  <c r="U306" i="17"/>
  <c r="V306" i="17"/>
  <c r="R29" i="4"/>
  <c r="S29" i="4"/>
  <c r="O29" i="21"/>
  <c r="O41" i="28"/>
  <c r="R17" i="21"/>
  <c r="O21" i="25"/>
  <c r="R17" i="29"/>
  <c r="S17" i="29"/>
  <c r="L1352" i="60"/>
  <c r="L1341" i="60"/>
  <c r="B29" i="64"/>
  <c r="L1325" i="60"/>
  <c r="B26" i="64"/>
  <c r="N288" i="60"/>
  <c r="N213" i="60"/>
  <c r="N120" i="60"/>
  <c r="V37" i="35"/>
  <c r="O38" i="23"/>
  <c r="R14" i="23"/>
  <c r="R52" i="26"/>
  <c r="S52" i="26"/>
  <c r="O57" i="31"/>
  <c r="R34" i="40"/>
  <c r="R14" i="3"/>
  <c r="S14" i="3"/>
  <c r="R23" i="3"/>
  <c r="S23" i="3"/>
  <c r="R22" i="3"/>
  <c r="S22" i="3"/>
  <c r="O21" i="3"/>
  <c r="R21" i="3"/>
  <c r="S21" i="3"/>
  <c r="O20" i="3"/>
  <c r="R20" i="3"/>
  <c r="S20" i="3"/>
  <c r="O19" i="3"/>
  <c r="R19" i="3"/>
  <c r="S19" i="3"/>
  <c r="O18" i="3"/>
  <c r="R18" i="3"/>
  <c r="S18" i="3"/>
  <c r="O17" i="3"/>
  <c r="R17" i="3"/>
  <c r="S17" i="3"/>
  <c r="O16" i="3"/>
  <c r="R16" i="3"/>
  <c r="S16" i="3"/>
  <c r="O15" i="3"/>
  <c r="R35" i="12"/>
  <c r="S35" i="12"/>
  <c r="R91" i="26"/>
  <c r="S91" i="26"/>
  <c r="R15" i="3"/>
  <c r="S15" i="3"/>
  <c r="S34" i="40"/>
  <c r="B31" i="64"/>
  <c r="R21" i="25"/>
  <c r="S21" i="25"/>
  <c r="R25" i="45"/>
  <c r="W37" i="35"/>
  <c r="S17" i="21"/>
  <c r="R31" i="56"/>
  <c r="R18" i="27"/>
  <c r="N34" i="27"/>
  <c r="R18" i="26"/>
  <c r="S18" i="26"/>
  <c r="O34" i="12"/>
  <c r="O43" i="12"/>
  <c r="N43" i="12"/>
  <c r="S18" i="27"/>
  <c r="S34" i="27"/>
  <c r="R34" i="27"/>
  <c r="S25" i="7"/>
  <c r="R25" i="7"/>
  <c r="T25" i="7"/>
  <c r="R35" i="34"/>
  <c r="Q82" i="16"/>
  <c r="R29" i="11"/>
  <c r="S29" i="11"/>
  <c r="R27" i="58"/>
  <c r="R29" i="21"/>
  <c r="U34" i="16"/>
  <c r="V34" i="16"/>
  <c r="R14" i="18"/>
  <c r="S14" i="18"/>
  <c r="N55" i="18"/>
  <c r="R19" i="18"/>
  <c r="S19" i="18"/>
  <c r="S21" i="48"/>
  <c r="R22" i="48"/>
  <c r="S22" i="48"/>
  <c r="R25" i="48"/>
  <c r="S25" i="48"/>
  <c r="R25" i="49"/>
  <c r="S14" i="23"/>
  <c r="R32" i="25"/>
  <c r="S32" i="25"/>
  <c r="O33" i="25"/>
  <c r="N33" i="25"/>
  <c r="R36" i="24"/>
  <c r="S29" i="21"/>
  <c r="O73" i="20"/>
  <c r="O85" i="20"/>
  <c r="W33" i="35"/>
  <c r="V34" i="35"/>
  <c r="V39" i="35"/>
  <c r="W34" i="35"/>
  <c r="R42" i="8"/>
  <c r="S42" i="8"/>
  <c r="R27" i="8"/>
  <c r="R39" i="8"/>
  <c r="S39" i="8"/>
  <c r="R38" i="8"/>
  <c r="S38" i="8"/>
  <c r="R40" i="8"/>
  <c r="S40" i="8"/>
  <c r="R31" i="8"/>
  <c r="S31" i="8"/>
  <c r="R27" i="22"/>
  <c r="S27" i="22"/>
  <c r="R17" i="22"/>
  <c r="S27" i="8"/>
  <c r="S17" i="22"/>
  <c r="R36" i="40"/>
  <c r="S36" i="40"/>
  <c r="R37" i="40"/>
  <c r="S37" i="40"/>
  <c r="R38" i="40"/>
  <c r="S38" i="40"/>
  <c r="N39" i="40"/>
  <c r="S19" i="13"/>
  <c r="O34" i="27"/>
  <c r="R83" i="9"/>
  <c r="S86" i="9"/>
  <c r="R35" i="5"/>
  <c r="S23" i="5"/>
  <c r="S35" i="5"/>
  <c r="R38" i="1"/>
  <c r="S38" i="1"/>
  <c r="R28" i="2"/>
  <c r="S66" i="4"/>
  <c r="R66" i="4"/>
  <c r="S35" i="34"/>
  <c r="R63" i="14"/>
  <c r="S31" i="56"/>
  <c r="R29" i="13"/>
  <c r="S29" i="13"/>
  <c r="S40" i="13"/>
  <c r="N40" i="13"/>
  <c r="O40" i="13"/>
  <c r="R27" i="48"/>
  <c r="S27" i="48"/>
  <c r="R80" i="57"/>
  <c r="S80" i="57"/>
  <c r="R64" i="3"/>
  <c r="S64" i="3"/>
  <c r="T35" i="5"/>
  <c r="T66" i="4"/>
  <c r="R40" i="13"/>
  <c r="T80" i="57"/>
  <c r="R26" i="33"/>
  <c r="S26" i="33"/>
  <c r="S57" i="31"/>
  <c r="R57" i="31"/>
  <c r="S38" i="19"/>
  <c r="R38" i="19"/>
  <c r="R73" i="20"/>
  <c r="S73" i="20"/>
  <c r="S85" i="20"/>
  <c r="R21" i="18"/>
  <c r="S21" i="18"/>
  <c r="R17" i="18"/>
  <c r="O55" i="18"/>
  <c r="R63" i="30"/>
  <c r="S63" i="30"/>
  <c r="S33" i="29"/>
  <c r="R33" i="29"/>
  <c r="S41" i="28"/>
  <c r="R41" i="28"/>
  <c r="S92" i="26"/>
  <c r="R92" i="26"/>
  <c r="R38" i="23"/>
  <c r="S38" i="23"/>
  <c r="R33" i="25"/>
  <c r="S33" i="25"/>
  <c r="S27" i="58"/>
  <c r="R35" i="22"/>
  <c r="S35" i="22"/>
  <c r="U214" i="17"/>
  <c r="V214" i="17"/>
  <c r="U213" i="17"/>
  <c r="V213" i="17"/>
  <c r="U212" i="17"/>
  <c r="V212" i="17"/>
  <c r="U204" i="17"/>
  <c r="V204" i="17"/>
  <c r="U195" i="17"/>
  <c r="V195" i="17"/>
  <c r="U54" i="17"/>
  <c r="V54" i="17"/>
  <c r="R268" i="17"/>
  <c r="U53" i="17"/>
  <c r="Q268" i="17"/>
  <c r="U24" i="17"/>
  <c r="V24" i="17"/>
  <c r="U23" i="17"/>
  <c r="R82" i="16"/>
  <c r="U28" i="16"/>
  <c r="V28" i="16"/>
  <c r="U82" i="16"/>
  <c r="V82" i="16"/>
  <c r="S33" i="11"/>
  <c r="R33" i="11"/>
  <c r="R60" i="10"/>
  <c r="S60" i="10"/>
  <c r="S63" i="15"/>
  <c r="R63" i="15"/>
  <c r="R71" i="6"/>
  <c r="S71" i="6"/>
  <c r="R39" i="40"/>
  <c r="S39" i="40"/>
  <c r="S34" i="12"/>
  <c r="R43" i="12"/>
  <c r="S43" i="12"/>
  <c r="U43" i="12"/>
  <c r="R43" i="8"/>
  <c r="S43" i="8"/>
  <c r="R85" i="20"/>
  <c r="S17" i="18"/>
  <c r="S55" i="18"/>
  <c r="R55" i="18"/>
  <c r="V23" i="17"/>
  <c r="V268" i="17"/>
  <c r="U268" i="17"/>
  <c r="T63" i="15"/>
  <c r="W268" i="17"/>
  <c r="W39" i="35"/>
  <c r="V40" i="59"/>
  <c r="W40" i="59"/>
  <c r="W42" i="59"/>
  <c r="X42" i="59"/>
  <c r="S27" i="59"/>
  <c r="L95" i="60"/>
  <c r="B6" i="64"/>
  <c r="B33" i="64"/>
  <c r="W27" i="59"/>
  <c r="X27" i="59"/>
  <c r="R45" i="59"/>
  <c r="T27" i="59"/>
  <c r="W26" i="59"/>
  <c r="X26" i="59"/>
  <c r="S25" i="59"/>
  <c r="T41" i="59"/>
  <c r="T42" i="59"/>
  <c r="L1360" i="60"/>
  <c r="T25" i="59"/>
  <c r="S45" i="59"/>
  <c r="T45" i="59"/>
  <c r="W25" i="59"/>
  <c r="X25" i="59"/>
  <c r="X43" i="59"/>
  <c r="B35" i="64"/>
</calcChain>
</file>

<file path=xl/sharedStrings.xml><?xml version="1.0" encoding="utf-8"?>
<sst xmlns="http://schemas.openxmlformats.org/spreadsheetml/2006/main" count="10644" uniqueCount="1849">
  <si>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</si>
  <si>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</si>
  <si>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</si>
  <si>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</si>
  <si>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</si>
  <si>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</si>
  <si>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</si>
  <si>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</si>
  <si>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</si>
  <si>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</si>
  <si>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</si>
  <si>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</si>
  <si>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</si>
  <si>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</si>
  <si>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</si>
  <si>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</si>
  <si>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</si>
  <si>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</si>
  <si>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</si>
  <si>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</si>
  <si>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</si>
  <si>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</si>
  <si>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</si>
  <si>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</si>
  <si>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</si>
  <si>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</si>
  <si>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</si>
  <si>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</si>
  <si>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</si>
  <si>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</si>
  <si>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</si>
  <si>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</si>
  <si>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</si>
  <si>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</si>
  <si>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</si>
  <si>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</si>
  <si>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</si>
  <si>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</si>
  <si>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</si>
  <si>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</si>
  <si>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</si>
  <si>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</si>
  <si>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</si>
  <si>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</si>
  <si>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</si>
  <si>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</si>
  <si>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</si>
  <si>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</si>
  <si>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</si>
  <si>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</si>
  <si>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</si>
  <si>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</si>
  <si>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</si>
  <si>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</si>
  <si>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</si>
  <si>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</si>
  <si>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</si>
  <si>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</si>
  <si>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</si>
  <si>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</si>
  <si>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</si>
  <si>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</si>
  <si>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</si>
  <si>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</si>
  <si>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</si>
  <si>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</si>
  <si>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</si>
  <si>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</si>
  <si>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</si>
  <si>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</si>
  <si>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</si>
  <si>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</si>
  <si>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</si>
  <si>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</si>
  <si>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</si>
  <si>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</si>
  <si>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</si>
  <si>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</si>
  <si>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</si>
  <si>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</si>
  <si>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</si>
  <si>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</si>
  <si>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</si>
  <si>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</si>
  <si>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</si>
  <si>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</si>
  <si>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</si>
  <si>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</si>
  <si>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</si>
  <si>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</si>
  <si>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</si>
  <si>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</si>
  <si>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</si>
  <si>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</si>
  <si>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</si>
  <si>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</si>
  <si>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</si>
  <si>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</si>
  <si>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</si>
  <si>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</si>
  <si>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</si>
  <si>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</si>
  <si>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</si>
  <si>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</si>
  <si>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</si>
  <si>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</si>
  <si>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</si>
  <si>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</si>
  <si>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</si>
  <si>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</si>
  <si>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</si>
  <si>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</si>
  <si>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</si>
  <si>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</si>
  <si>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</si>
  <si>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</si>
  <si>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</si>
  <si>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</si>
  <si>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</si>
  <si>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</si>
  <si>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</si>
  <si>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</si>
  <si>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</si>
  <si>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</si>
  <si>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</si>
  <si>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</si>
  <si>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</si>
  <si>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</si>
  <si>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</si>
  <si>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</si>
  <si>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</si>
  <si>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</si>
  <si>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</si>
  <si>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</si>
  <si>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</si>
  <si>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</si>
  <si>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</si>
  <si>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</si>
  <si>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</si>
  <si>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</si>
  <si>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</si>
  <si>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</si>
  <si>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</si>
  <si>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</si>
  <si>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</si>
  <si>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</si>
  <si>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</si>
  <si>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</si>
  <si>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</si>
  <si>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</si>
  <si>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</si>
  <si>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</si>
  <si>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</si>
  <si>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</si>
  <si>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</si>
  <si>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</si>
  <si>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</si>
  <si>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</si>
  <si>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</si>
  <si>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</si>
  <si>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</si>
  <si>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</si>
  <si>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</si>
  <si>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</si>
  <si>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</si>
  <si>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</si>
  <si>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</si>
  <si>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</si>
  <si>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</si>
  <si>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</si>
  <si>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</si>
  <si>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</si>
  <si>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</si>
  <si>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</si>
  <si>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</si>
  <si>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</si>
  <si>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</si>
  <si>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</si>
  <si>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</si>
  <si>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</si>
  <si>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</si>
  <si>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</si>
  <si>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</si>
  <si>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</si>
  <si>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</si>
  <si>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</si>
  <si>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</si>
  <si>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</si>
  <si>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</si>
  <si>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</si>
  <si>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</si>
  <si>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</si>
  <si>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</si>
  <si>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</si>
  <si>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</si>
  <si>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</si>
  <si>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</si>
  <si>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</si>
  <si>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</si>
  <si>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</si>
  <si>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</si>
  <si>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</si>
  <si>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</si>
  <si>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</si>
  <si>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</si>
  <si>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</si>
  <si>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</si>
  <si>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</si>
  <si>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</si>
  <si>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</si>
  <si>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</si>
  <si>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</si>
  <si>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</si>
  <si>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</si>
  <si>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</si>
  <si>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</si>
  <si>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</si>
  <si>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</si>
  <si>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</si>
  <si>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</si>
  <si>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</si>
  <si>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</si>
  <si>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</si>
  <si>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</si>
  <si>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</si>
  <si>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</si>
  <si>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</si>
  <si>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</si>
  <si>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</si>
  <si>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</si>
  <si>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</si>
  <si>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</si>
  <si>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</si>
  <si>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</si>
  <si>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</si>
  <si>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</si>
  <si>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</si>
  <si>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</si>
  <si>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</si>
  <si>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</si>
  <si>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</si>
  <si>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</si>
  <si>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</si>
  <si>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</si>
  <si>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</si>
  <si>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</si>
  <si>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</si>
  <si>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</si>
  <si>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</si>
  <si>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</si>
  <si>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</si>
  <si>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</si>
  <si>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</si>
  <si>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</si>
  <si>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</si>
  <si>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</si>
  <si>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</si>
  <si>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</si>
  <si>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</si>
  <si>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</si>
  <si>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</si>
  <si>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</si>
  <si>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</si>
  <si>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</si>
  <si>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</si>
  <si>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</si>
  <si>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</si>
  <si>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</si>
  <si>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</si>
  <si>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</si>
  <si>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</si>
  <si>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</si>
  <si>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</si>
  <si>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</si>
  <si>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</si>
  <si>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</si>
  <si>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</si>
  <si>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</si>
  <si>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</si>
  <si>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</si>
  <si>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</si>
  <si>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</si>
  <si>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</si>
  <si>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</si>
  <si>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</si>
  <si>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</si>
  <si>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</si>
  <si>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</si>
  <si>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</si>
  <si>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</si>
  <si>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</si>
  <si>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</si>
  <si>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</si>
  <si>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</si>
  <si>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</si>
  <si>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</si>
  <si>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</si>
  <si>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</si>
  <si>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</si>
  <si>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</si>
  <si>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</si>
  <si>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</si>
  <si>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</si>
  <si>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</si>
  <si>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</si>
  <si>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</si>
  <si>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</si>
  <si>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</si>
  <si>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</si>
  <si>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</si>
  <si>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</si>
  <si>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</si>
  <si>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</si>
  <si>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</si>
  <si>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</si>
  <si>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</si>
  <si>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</si>
  <si>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</si>
  <si>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</si>
  <si>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</si>
  <si>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</si>
  <si>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</si>
  <si>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</si>
  <si>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</si>
  <si>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</si>
  <si>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</si>
  <si>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</si>
  <si>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</si>
  <si>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</si>
  <si>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</si>
  <si>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</si>
  <si>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</si>
  <si>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</si>
  <si>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</si>
  <si>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</si>
  <si>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</si>
  <si>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</si>
  <si>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</si>
  <si>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</si>
  <si>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</si>
  <si>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</si>
  <si>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</si>
  <si>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</si>
  <si>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</si>
  <si>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</si>
  <si>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</si>
  <si>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</si>
  <si>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</si>
  <si>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</si>
  <si>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</si>
  <si>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</si>
  <si>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</si>
  <si>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</si>
  <si>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</si>
  <si>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</si>
  <si>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</si>
  <si>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</si>
  <si>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</si>
  <si>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</si>
  <si>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</si>
  <si>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</si>
  <si>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</si>
  <si>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</si>
  <si>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</si>
  <si>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</si>
  <si>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</si>
  <si>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</si>
  <si>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</si>
  <si>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</si>
  <si>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</si>
  <si>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</si>
  <si>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</si>
  <si>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</si>
  <si>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</si>
  <si>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</si>
  <si>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</si>
  <si>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</si>
  <si>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</si>
  <si>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</si>
  <si>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</si>
  <si>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</si>
  <si>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</si>
  <si>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</si>
  <si>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</si>
  <si>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</si>
  <si>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</si>
  <si>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</si>
  <si>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</si>
  <si>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</si>
  <si>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</si>
  <si>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</si>
  <si>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</si>
  <si>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</si>
  <si>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</si>
  <si>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</si>
  <si>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</si>
  <si>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</si>
  <si>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</si>
  <si>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</si>
  <si>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</si>
  <si>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</si>
  <si>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</si>
  <si>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</si>
  <si>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</si>
  <si>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</si>
  <si>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</si>
  <si>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</si>
  <si>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</si>
  <si>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</si>
  <si>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</si>
  <si>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</si>
  <si>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</si>
  <si>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</si>
  <si>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</si>
  <si>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</si>
  <si>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</si>
  <si>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</si>
  <si>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</si>
  <si>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</si>
  <si>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</si>
  <si>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</si>
  <si>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</si>
  <si>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</si>
  <si>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</si>
  <si>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</si>
  <si>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</si>
  <si>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</si>
  <si>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</si>
  <si>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</si>
  <si>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</si>
  <si>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</si>
  <si>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</si>
  <si>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</si>
  <si>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</si>
  <si>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</si>
  <si>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</si>
  <si>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</si>
  <si>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</si>
  <si>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</si>
  <si>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</si>
  <si>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</si>
  <si>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</si>
  <si>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</si>
  <si>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</si>
  <si>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</si>
  <si>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</si>
  <si>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</si>
  <si>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</si>
  <si>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</si>
  <si>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</si>
  <si>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</si>
  <si>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</si>
  <si>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</si>
  <si>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</si>
  <si>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</si>
  <si>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</si>
  <si>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</si>
  <si>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</si>
  <si>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</si>
  <si>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</si>
  <si>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</si>
  <si>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</si>
  <si>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</si>
  <si>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</si>
  <si>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</si>
  <si>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</si>
  <si>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</si>
  <si>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</si>
  <si>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</si>
  <si>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</si>
  <si>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</si>
  <si>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</si>
  <si>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</si>
  <si>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</si>
  <si>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</si>
  <si>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</si>
  <si>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</si>
  <si>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</si>
  <si>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</si>
  <si>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</si>
  <si>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</si>
  <si>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</si>
  <si>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</si>
  <si>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</si>
  <si>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</si>
  <si>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</si>
  <si>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</si>
  <si>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</si>
  <si>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</si>
  <si>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</si>
  <si>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</si>
  <si>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</si>
  <si>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</si>
  <si>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</si>
  <si>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</si>
  <si>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</si>
  <si>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</si>
  <si>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</si>
  <si>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</si>
  <si>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</si>
  <si>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</si>
  <si>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</si>
  <si>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</si>
  <si>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</si>
  <si>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</si>
  <si>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</si>
  <si>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</si>
  <si>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</si>
  <si>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</si>
  <si>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</si>
  <si>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</si>
  <si>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</si>
  <si>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</si>
  <si>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</si>
  <si>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</si>
  <si>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</si>
  <si>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</si>
  <si>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</si>
  <si>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</si>
  <si>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</si>
  <si>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</si>
  <si>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</si>
  <si>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</si>
  <si>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</si>
  <si>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</si>
  <si>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</si>
  <si>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</si>
  <si>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</si>
  <si>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</si>
  <si>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</si>
  <si>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</si>
  <si>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</si>
  <si>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</si>
  <si>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</si>
  <si>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</si>
  <si>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</si>
  <si>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</si>
  <si>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</si>
  <si>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</si>
  <si>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</si>
  <si>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</si>
  <si>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</si>
  <si>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</si>
  <si>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</si>
  <si>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</si>
  <si>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</si>
  <si>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</si>
  <si>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</si>
  <si>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</si>
  <si>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</si>
  <si>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</si>
  <si>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</si>
  <si>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</si>
  <si>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</si>
  <si>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</si>
  <si>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</si>
  <si>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</si>
  <si>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</si>
  <si>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</si>
  <si>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</si>
  <si>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</si>
  <si>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</si>
  <si>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</si>
  <si>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</si>
  <si>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</si>
  <si>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</si>
  <si>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</si>
  <si>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</si>
  <si>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</si>
  <si>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</si>
  <si>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</si>
  <si>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</si>
  <si>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</si>
  <si>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</si>
  <si>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</si>
  <si>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</si>
  <si>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</si>
  <si>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</si>
  <si>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</si>
  <si>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</si>
  <si>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</si>
  <si>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</si>
  <si>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</si>
  <si>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</si>
  <si>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</si>
  <si>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</si>
  <si>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</si>
  <si>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</si>
  <si>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</si>
  <si>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</si>
  <si>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</si>
  <si>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</si>
  <si>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</si>
  <si>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</si>
  <si>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</si>
  <si>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</si>
  <si>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</si>
  <si>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</si>
  <si>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</si>
  <si>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</si>
  <si>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</si>
  <si>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</si>
  <si>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</si>
  <si>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</si>
  <si>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</si>
  <si>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</si>
  <si>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</si>
  <si>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</si>
  <si>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</si>
  <si>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</si>
  <si>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</si>
  <si>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</si>
  <si>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</si>
  <si>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</si>
  <si>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</si>
  <si>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</si>
  <si>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</si>
  <si>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</si>
  <si>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</si>
  <si>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</si>
  <si>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</si>
  <si>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</si>
  <si>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</si>
  <si>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</si>
  <si>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</si>
  <si>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</si>
  <si>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</si>
  <si>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</si>
  <si>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</si>
  <si>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</si>
  <si>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</si>
  <si>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</si>
  <si>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</si>
  <si>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</si>
  <si>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</si>
  <si>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</si>
  <si>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</si>
  <si>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</si>
  <si>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</si>
  <si>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</si>
  <si>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</si>
  <si>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</si>
  <si>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</si>
  <si>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</si>
  <si>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</si>
  <si>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</si>
  <si>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</si>
  <si>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</si>
  <si>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</si>
  <si>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</si>
  <si>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</si>
  <si>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</si>
  <si>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</si>
  <si>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</si>
  <si>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</si>
  <si>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</si>
  <si>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</si>
  <si>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</si>
  <si>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</si>
  <si>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</si>
  <si>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</si>
  <si>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</si>
  <si>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</si>
  <si>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</si>
  <si>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</si>
  <si>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</si>
  <si>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</si>
  <si>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</si>
  <si>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</si>
  <si>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</si>
  <si>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</si>
  <si>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</si>
  <si>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</si>
  <si>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</si>
  <si>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</si>
  <si>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</si>
  <si>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</si>
  <si>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</si>
  <si>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</si>
  <si>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</si>
  <si>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</si>
  <si>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</si>
  <si>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</si>
  <si>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</si>
  <si>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</si>
  <si>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</si>
  <si>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</si>
  <si>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</si>
  <si>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</si>
  <si>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</si>
  <si>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</si>
  <si>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</si>
  <si>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</si>
  <si>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</si>
  <si>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</si>
  <si>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</si>
  <si>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</si>
  <si>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</si>
  <si>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</si>
  <si>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</si>
  <si>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</si>
  <si>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</si>
  <si>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</si>
  <si>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</si>
  <si>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</si>
  <si>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</si>
  <si>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</si>
  <si>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</si>
  <si>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</si>
  <si>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</si>
  <si>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</si>
  <si>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</si>
  <si>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</si>
  <si>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</si>
  <si>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</si>
  <si>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</si>
  <si>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</si>
  <si>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</si>
  <si>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</si>
  <si>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</si>
  <si>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</si>
  <si>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</si>
  <si>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</si>
  <si>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</si>
  <si>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</si>
  <si>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</si>
  <si>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</si>
  <si>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</si>
  <si>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</si>
  <si>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</si>
  <si>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</si>
  <si>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</si>
  <si>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</si>
  <si>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</si>
  <si>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</si>
  <si>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</si>
  <si>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</si>
  <si>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</si>
  <si>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</si>
  <si>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</si>
  <si>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</si>
  <si>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</si>
  <si>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</si>
  <si>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</si>
  <si>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</si>
  <si>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</si>
  <si>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</si>
  <si>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</si>
  <si>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</si>
  <si>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</si>
  <si>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</si>
  <si>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</si>
  <si>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</si>
  <si>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</si>
  <si>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</si>
  <si>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</si>
  <si>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</si>
  <si>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</si>
  <si>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</si>
  <si>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</si>
  <si>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</si>
  <si>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</si>
  <si>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</si>
  <si>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</si>
  <si>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</si>
  <si>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</si>
  <si>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</si>
  <si>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</si>
  <si>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</si>
  <si>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</si>
  <si>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</si>
  <si>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</si>
  <si>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</si>
  <si>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</si>
  <si>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</si>
  <si>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</si>
  <si>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</si>
  <si>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</si>
  <si>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</si>
  <si>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</si>
  <si>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</si>
  <si>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</si>
  <si>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</si>
  <si>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</si>
  <si>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</si>
  <si>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</si>
  <si>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</si>
  <si>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</si>
  <si>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</si>
  <si>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</si>
  <si>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</si>
  <si>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</si>
  <si>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</si>
  <si>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</si>
  <si>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</si>
  <si>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</si>
  <si>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</si>
  <si>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</si>
  <si>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</si>
  <si>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</si>
  <si>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</si>
  <si>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</si>
  <si>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</si>
  <si>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</si>
  <si>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</si>
  <si>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</si>
  <si>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</si>
  <si>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</si>
  <si>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</si>
  <si>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</si>
  <si>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</si>
  <si>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</si>
  <si>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</si>
  <si>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</si>
  <si>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</si>
  <si>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</si>
  <si>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</si>
  <si>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</si>
  <si>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</si>
  <si>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</si>
  <si>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</si>
  <si>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</si>
  <si>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</si>
  <si>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</si>
  <si>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</si>
  <si>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</si>
  <si>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</si>
  <si>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</si>
  <si>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</si>
  <si>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</si>
  <si>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</si>
  <si>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</si>
  <si>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</si>
  <si>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</si>
  <si>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</si>
  <si>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</si>
  <si>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</si>
  <si>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</si>
  <si>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</si>
  <si>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</si>
  <si>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</si>
  <si>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</si>
  <si>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</si>
  <si>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</si>
  <si>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</si>
  <si>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</si>
  <si>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</si>
  <si>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</si>
  <si>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</si>
  <si>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</si>
  <si>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</si>
  <si>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</si>
  <si>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</si>
  <si>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</si>
  <si>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</si>
  <si>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</si>
  <si>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</si>
  <si>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</si>
  <si>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</si>
  <si>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</si>
  <si>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</si>
  <si>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</si>
  <si>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</si>
  <si>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</si>
  <si>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</si>
  <si>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</si>
  <si>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</si>
  <si>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</si>
  <si>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</si>
  <si>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</si>
  <si>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</si>
  <si>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</si>
  <si>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</si>
  <si>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</si>
  <si>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</si>
  <si>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</si>
  <si>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</si>
  <si>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</si>
  <si>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</si>
  <si>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</si>
  <si>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</si>
  <si>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</si>
  <si>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</si>
  <si>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</si>
  <si>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</si>
  <si>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</si>
  <si>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</si>
  <si>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</si>
  <si>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</si>
  <si>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</si>
  <si>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</si>
  <si>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</si>
  <si>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</si>
  <si>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</si>
  <si>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</si>
  <si>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</si>
  <si>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</si>
  <si>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</si>
  <si>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</si>
  <si>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</si>
  <si>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</si>
  <si>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</si>
  <si>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</si>
  <si>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</si>
  <si>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</si>
  <si>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</si>
  <si>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</si>
  <si>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</si>
  <si>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</si>
  <si>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</si>
  <si>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</si>
  <si>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</si>
  <si>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</si>
  <si>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</si>
  <si>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</si>
  <si>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</si>
  <si>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</si>
  <si>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</si>
  <si>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</si>
  <si>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</si>
  <si>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</si>
  <si>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</si>
  <si>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</si>
  <si>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</si>
  <si>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</si>
  <si>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</si>
  <si>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</si>
  <si>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</si>
  <si>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</si>
  <si>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</si>
  <si>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</si>
  <si>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</si>
  <si>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</si>
  <si>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</si>
  <si>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</si>
  <si>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</si>
  <si>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</si>
  <si>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</si>
  <si>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</si>
  <si>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</si>
  <si>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</si>
  <si>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</si>
  <si>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</si>
  <si>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</si>
  <si>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</si>
  <si>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</si>
  <si>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</si>
  <si>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</si>
  <si>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</si>
  <si>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</si>
  <si>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</si>
  <si>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</si>
  <si>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</si>
  <si>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</si>
  <si>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</si>
  <si>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</si>
  <si>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</si>
  <si>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</si>
  <si>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</si>
  <si>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</si>
  <si>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</si>
  <si>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</si>
  <si>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</si>
  <si>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</si>
  <si>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</si>
  <si>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</si>
  <si>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</si>
  <si>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</si>
  <si>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</si>
  <si>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</si>
  <si>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</si>
  <si>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</si>
  <si>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</si>
  <si>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</si>
  <si>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</si>
  <si>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</si>
  <si>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</si>
  <si>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</si>
  <si>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</si>
  <si>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</si>
  <si>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</si>
  <si>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</si>
  <si>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</si>
  <si>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</si>
  <si>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</si>
  <si>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</si>
  <si>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</si>
  <si>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</si>
  <si>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</si>
  <si>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</si>
  <si>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</si>
  <si>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</si>
  <si>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</si>
  <si>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</si>
  <si>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</si>
  <si>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</si>
  <si>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</si>
  <si>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</si>
  <si>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</si>
  <si>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</si>
  <si>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</si>
  <si>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</si>
  <si>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</si>
  <si>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</si>
  <si>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</si>
  <si>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</si>
  <si>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</si>
  <si>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</si>
  <si>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</si>
  <si>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</si>
  <si>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</si>
  <si>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</si>
  <si>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</si>
  <si>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</si>
  <si>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</si>
  <si>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</si>
  <si>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</si>
  <si>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</si>
  <si>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</si>
  <si>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</si>
  <si>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</si>
  <si>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</si>
  <si>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</si>
  <si>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</si>
  <si>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</si>
  <si>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</si>
  <si>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</si>
  <si>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</si>
  <si>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</si>
  <si>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</si>
  <si>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</si>
  <si>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</si>
  <si>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</si>
  <si>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</si>
  <si>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</si>
  <si>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</si>
  <si>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</si>
  <si>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</si>
  <si>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</si>
  <si>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</si>
  <si>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</si>
  <si>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</si>
  <si>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</si>
  <si>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</si>
  <si>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</si>
  <si>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</si>
  <si>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</si>
  <si>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</si>
  <si>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</si>
  <si>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</si>
  <si>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</si>
  <si>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</si>
  <si>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</si>
  <si>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</si>
  <si>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</si>
  <si>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</si>
  <si>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</si>
  <si>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</si>
  <si>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</si>
  <si>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</si>
  <si>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</si>
  <si>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</si>
  <si>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</si>
  <si>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</si>
  <si>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</si>
  <si>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</si>
  <si>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</si>
  <si>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</si>
  <si>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</si>
  <si>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</si>
  <si>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</si>
  <si>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</si>
  <si>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</si>
  <si>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</si>
  <si>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</si>
  <si>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</si>
  <si>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</si>
  <si>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</si>
  <si>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</si>
  <si>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</si>
  <si>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</si>
  <si>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</si>
  <si>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</si>
  <si>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</si>
  <si>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</si>
  <si>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</si>
  <si>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</si>
  <si>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</si>
  <si>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</si>
  <si>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</si>
  <si>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</si>
  <si>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</si>
  <si>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</si>
  <si>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</si>
  <si>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</si>
  <si>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</si>
  <si>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</si>
  <si>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</si>
  <si>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</si>
  <si>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</si>
  <si>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</si>
  <si>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</si>
  <si>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</si>
  <si>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</si>
  <si>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</si>
  <si>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</si>
  <si>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</si>
  <si>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</si>
  <si>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</si>
  <si>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</si>
  <si>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</si>
  <si>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</si>
  <si>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</si>
  <si>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</si>
  <si>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</si>
  <si>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</si>
  <si>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</si>
  <si>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</si>
  <si>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</si>
  <si>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</si>
  <si>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</si>
  <si>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</si>
  <si>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</si>
  <si>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</si>
  <si>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</si>
  <si>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</si>
  <si>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</si>
  <si>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</si>
  <si>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</si>
  <si>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</si>
  <si>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</si>
  <si>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</si>
  <si>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</si>
  <si>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</si>
  <si>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</si>
  <si>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</si>
  <si>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</si>
  <si>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</si>
  <si>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</si>
  <si>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</si>
  <si>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</si>
  <si>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</si>
  <si>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</si>
  <si>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</si>
  <si>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</si>
  <si>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</si>
  <si>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</si>
  <si>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</si>
  <si>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</si>
  <si>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</si>
  <si>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</si>
  <si>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</si>
  <si>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</si>
  <si>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</si>
  <si>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</si>
  <si>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</si>
  <si>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</si>
  <si>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</si>
  <si>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</si>
  <si>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</si>
  <si>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</si>
  <si>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</si>
  <si>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</si>
  <si>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</si>
  <si>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</si>
  <si>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</si>
  <si>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</si>
  <si>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</si>
  <si>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</si>
  <si>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</si>
  <si>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</si>
  <si>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</si>
  <si>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</si>
  <si>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</si>
  <si>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</si>
  <si>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</si>
  <si>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</si>
  <si>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</si>
  <si>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</si>
  <si>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</si>
  <si>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</si>
  <si>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</si>
  <si>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</si>
  <si>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</si>
  <si>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</si>
  <si>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</si>
  <si>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</si>
  <si>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</si>
  <si>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</si>
  <si>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</si>
  <si>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</si>
  <si>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</si>
  <si>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</si>
  <si>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</si>
  <si>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</si>
  <si>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</si>
  <si>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</si>
  <si>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</si>
  <si>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</si>
  <si>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</si>
  <si>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</si>
  <si>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</si>
  <si>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</si>
  <si>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</si>
  <si>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</si>
  <si>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</si>
  <si>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</si>
  <si>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</si>
  <si>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</si>
  <si>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</si>
  <si>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</si>
  <si>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</si>
  <si>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</si>
  <si>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</si>
  <si>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</si>
  <si>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</si>
  <si>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</si>
  <si>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</si>
  <si>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</si>
  <si>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</si>
  <si>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</si>
  <si>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</si>
  <si>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</si>
  <si>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</si>
  <si>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</si>
  <si>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</si>
  <si>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</si>
  <si>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</si>
  <si>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</si>
  <si>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</si>
  <si>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</si>
  <si>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</si>
  <si>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</si>
  <si>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</si>
  <si>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</si>
  <si>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</si>
  <si>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</si>
  <si>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</si>
  <si>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</si>
  <si>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</si>
  <si>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</si>
  <si>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</si>
  <si>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</si>
  <si>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</si>
  <si>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</si>
  <si>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</si>
  <si>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</si>
  <si>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</si>
  <si>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</si>
  <si>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</si>
  <si>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</si>
  <si>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</si>
  <si>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</si>
  <si>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</si>
  <si>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</si>
  <si>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</si>
  <si>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</si>
  <si>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</si>
  <si>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</si>
  <si>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</si>
  <si>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</si>
  <si>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</si>
  <si>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</si>
  <si>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</si>
  <si>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</si>
  <si>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</si>
  <si>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</si>
  <si>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</si>
  <si>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</si>
  <si>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</si>
  <si>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</si>
  <si>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</si>
  <si>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</si>
  <si>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</si>
  <si>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</si>
  <si>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</si>
  <si>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</si>
  <si>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</si>
  <si>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</si>
  <si>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</si>
  <si>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</si>
  <si>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</si>
  <si>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</si>
  <si>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</si>
  <si>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</si>
  <si>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</si>
  <si>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</si>
  <si>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</si>
  <si>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</si>
  <si>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</si>
  <si>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</si>
  <si>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</si>
  <si>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</si>
  <si>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</si>
  <si>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</si>
  <si>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</si>
  <si>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</si>
  <si>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</si>
  <si>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</si>
  <si>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</si>
  <si>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</si>
  <si>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</si>
  <si>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</si>
  <si>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</si>
  <si>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</si>
  <si>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</si>
  <si>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</si>
  <si>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</si>
  <si>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</si>
  <si>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</si>
  <si>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</si>
  <si>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</si>
  <si>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</si>
  <si>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</si>
  <si>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</si>
  <si>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</si>
  <si>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</si>
  <si>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</si>
  <si>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</si>
  <si>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</si>
  <si>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</si>
  <si>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</si>
  <si>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</si>
  <si>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</si>
  <si>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</si>
  <si>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</si>
  <si>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</si>
  <si>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</si>
  <si>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</si>
  <si>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</si>
  <si>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</si>
  <si>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</si>
  <si>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</si>
  <si>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</si>
  <si>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</si>
  <si>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</si>
  <si>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</si>
  <si>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</si>
  <si>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</si>
  <si>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</si>
  <si>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</si>
  <si>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</si>
  <si>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</si>
  <si>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</si>
  <si>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</si>
  <si>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</si>
  <si>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</si>
  <si>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</si>
  <si>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</si>
  <si>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</si>
  <si>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</si>
  <si>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</si>
  <si>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</si>
  <si>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</si>
  <si>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</si>
  <si>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</si>
  <si>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</si>
  <si>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</si>
  <si>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</si>
  <si>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</si>
  <si>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</si>
  <si>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</si>
  <si>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</si>
  <si>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</si>
  <si>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</si>
  <si>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</si>
  <si>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</si>
  <si>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</si>
  <si>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</si>
  <si>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</si>
  <si>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</si>
  <si>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</si>
  <si>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</si>
  <si>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</si>
  <si>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</si>
  <si>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</si>
  <si>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</si>
  <si>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</si>
  <si>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</si>
  <si>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</si>
  <si>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</si>
  <si>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</si>
  <si>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</si>
  <si>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</si>
  <si>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</si>
  <si>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</si>
  <si>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</si>
  <si>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</si>
  <si>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</si>
  <si>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</si>
  <si>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</si>
  <si>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</si>
  <si>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</si>
  <si>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</si>
  <si>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</si>
  <si>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</si>
  <si>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</si>
  <si>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</si>
  <si>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</si>
  <si>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</si>
  <si>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</si>
  <si>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</si>
  <si>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</si>
  <si>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</si>
  <si>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</si>
  <si>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</si>
  <si>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</si>
  <si>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</si>
  <si>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</si>
  <si>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</si>
  <si>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</si>
  <si>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</si>
  <si>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</si>
  <si>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</si>
  <si>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</si>
  <si>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</si>
  <si>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</si>
  <si>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</si>
  <si>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</si>
  <si>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</si>
  <si>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</si>
  <si>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</si>
  <si>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</si>
  <si>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</si>
  <si>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</si>
  <si>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</si>
  <si>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</si>
  <si>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</si>
  <si>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</si>
  <si>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</si>
  <si>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</si>
  <si>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</si>
  <si>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</si>
  <si>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</si>
  <si>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</si>
  <si>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</si>
  <si>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</si>
  <si>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</si>
  <si>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</si>
  <si>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</si>
  <si>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</si>
  <si>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</si>
  <si>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</si>
  <si>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</si>
  <si>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</si>
  <si>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</si>
  <si>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</si>
  <si>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</si>
  <si>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</si>
  <si>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</si>
  <si>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</si>
  <si>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</si>
  <si>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</si>
  <si>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</si>
  <si>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</si>
  <si>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</si>
  <si>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</si>
  <si>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</si>
  <si>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</si>
  <si>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</si>
  <si>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</si>
  <si>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</si>
  <si>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</si>
  <si>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</si>
  <si>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</si>
  <si>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</si>
  <si>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</si>
  <si>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</si>
  <si>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</si>
  <si>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</si>
  <si>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</si>
  <si>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</si>
  <si>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</si>
  <si>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</si>
  <si>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</si>
  <si>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</si>
  <si>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</si>
  <si>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</si>
  <si>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</si>
  <si>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</si>
  <si>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</si>
  <si>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</si>
  <si>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</si>
  <si>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</si>
  <si>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</si>
  <si>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</si>
  <si>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</si>
  <si>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</si>
  <si>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</si>
  <si>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</si>
  <si>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</si>
  <si>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</si>
  <si>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</si>
  <si>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</si>
  <si>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</si>
  <si>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</si>
  <si>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</si>
  <si>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</si>
  <si>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</si>
  <si>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</si>
  <si>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</si>
  <si>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</si>
  <si>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</si>
  <si>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</si>
  <si>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</si>
  <si>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</si>
  <si>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</si>
  <si>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</si>
  <si>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</si>
  <si>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</si>
  <si>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</si>
  <si>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</si>
  <si>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</si>
  <si>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</si>
  <si>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</si>
  <si>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</si>
  <si>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</si>
  <si>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</si>
  <si>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</si>
  <si>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</si>
  <si>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</si>
  <si>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</si>
  <si>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</si>
  <si>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</si>
  <si>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</si>
  <si>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</si>
  <si>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</si>
  <si>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</si>
  <si>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</si>
  <si>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</si>
  <si>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</si>
  <si>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</si>
  <si>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</si>
  <si>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</si>
  <si>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</si>
  <si>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</si>
  <si>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</si>
  <si>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</si>
  <si>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</si>
  <si>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</si>
  <si>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</si>
  <si>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</si>
  <si>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</si>
  <si>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</si>
  <si>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</si>
  <si>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</si>
  <si>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</si>
  <si>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</si>
  <si>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</si>
  <si>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</si>
  <si>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</si>
  <si>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</si>
  <si>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</si>
  <si>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</si>
  <si>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</si>
  <si>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</si>
  <si>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</si>
  <si>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</si>
  <si>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</si>
  <si>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</si>
  <si>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</si>
  <si>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</si>
  <si>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</si>
  <si>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</si>
  <si>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</si>
  <si>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</si>
  <si>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</si>
  <si>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</si>
  <si>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</si>
  <si>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</si>
  <si>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</si>
  <si>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</si>
  <si>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</si>
  <si>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</si>
  <si>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</si>
  <si>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</si>
  <si>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</si>
  <si>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</si>
  <si>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</si>
  <si>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</si>
  <si>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</si>
  <si>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</si>
  <si>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</si>
  <si>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</si>
  <si>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</si>
  <si>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</si>
  <si>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</si>
  <si>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</si>
  <si>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</si>
  <si>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</si>
  <si>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</si>
  <si>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</si>
  <si>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</si>
  <si>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</si>
  <si>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</si>
  <si>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</si>
  <si>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</si>
  <si>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</si>
  <si>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</si>
  <si>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</si>
  <si>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</si>
  <si>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</si>
  <si>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</si>
  <si>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</si>
  <si>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</si>
  <si>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</si>
  <si>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</si>
  <si>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</si>
  <si>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</si>
  <si>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</si>
  <si>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</si>
  <si>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</si>
  <si>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</si>
  <si>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</si>
  <si>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</si>
  <si>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</si>
  <si>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</si>
  <si>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</si>
  <si>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</si>
  <si>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</si>
  <si>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</si>
  <si>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</si>
  <si>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</si>
  <si>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</si>
  <si>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</si>
  <si>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</si>
  <si>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</si>
  <si>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</si>
  <si>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</si>
  <si>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</si>
  <si>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</si>
  <si>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</si>
  <si>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</si>
  <si>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</si>
  <si>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</si>
  <si>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</si>
  <si>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</si>
  <si>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</si>
  <si>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</si>
  <si>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</si>
  <si>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</si>
  <si>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</si>
  <si>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</si>
  <si>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</si>
  <si>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</si>
  <si>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</si>
  <si>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</si>
  <si>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</si>
  <si>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</si>
  <si>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</si>
  <si>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</si>
  <si>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</si>
  <si>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</si>
  <si>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</si>
  <si>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</si>
  <si>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</si>
  <si>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</si>
  <si>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</si>
  <si>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</si>
  <si>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</si>
  <si>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</si>
  <si>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</si>
  <si>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</si>
  <si>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</si>
  <si>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</si>
  <si>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</si>
  <si>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</si>
  <si>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</si>
  <si>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</si>
  <si>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</si>
  <si>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</si>
  <si>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</si>
  <si>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</si>
  <si>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</si>
  <si>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</si>
  <si>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</si>
  <si>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</si>
  <si>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</si>
  <si>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</si>
  <si>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</si>
  <si>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</si>
  <si>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</si>
  <si>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</si>
  <si>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</si>
  <si>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</si>
  <si>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</si>
  <si>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</si>
  <si>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</si>
  <si>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</si>
  <si>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</si>
  <si>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</si>
  <si>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</si>
  <si>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</si>
  <si>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</si>
  <si>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</si>
  <si>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</si>
  <si>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</si>
  <si>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</si>
  <si>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</si>
  <si>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</si>
  <si>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</si>
  <si>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</si>
  <si>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</si>
  <si>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</si>
  <si>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</si>
  <si>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</si>
  <si>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</si>
  <si>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</si>
  <si>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</si>
  <si>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</si>
  <si>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</si>
  <si>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</si>
  <si>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</si>
  <si>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</si>
  <si>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</si>
  <si>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</si>
  <si>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</si>
  <si>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</si>
  <si>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</si>
  <si>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</si>
  <si>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</si>
  <si>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</si>
  <si>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</si>
  <si>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</si>
  <si>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</si>
  <si>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</si>
  <si>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</si>
  <si>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</si>
  <si>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</si>
  <si>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</si>
  <si>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</si>
  <si>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</si>
  <si>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</si>
  <si>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</si>
  <si>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</si>
  <si>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</si>
  <si>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</si>
  <si>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</si>
  <si>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</si>
  <si>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</si>
  <si>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</si>
  <si>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</si>
  <si>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</si>
  <si>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Al 31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</si>
  <si>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</si>
  <si>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</si>
  <si>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</si>
  <si>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</si>
  <si>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</si>
  <si>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</si>
  <si>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</si>
  <si>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</si>
  <si>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&gt;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</si>
  <si>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</si>
  <si>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</si>
  <si>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</si>
  <si>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</si>
  <si>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</si>
  <si>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</si>
  <si>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</si>
  <si>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</si>
  <si>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</si>
  <si>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</si>
  <si>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</si>
  <si>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</si>
  <si>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</si>
  <si>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</si>
  <si>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</si>
  <si>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</si>
  <si>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</si>
  <si>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</si>
  <si>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</si>
  <si>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</si>
  <si>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</si>
  <si>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</si>
  <si>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</si>
  <si>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SILLA SECRETARIAL GIRATOR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</si>
  <si>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</si>
  <si>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</si>
  <si>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</si>
  <si>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</si>
  <si>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</si>
  <si>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</si>
  <si>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</si>
  <si>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.  </t>
  </si>
  <si>
    <t xml:space="preserve">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</si>
  <si>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</si>
  <si>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</si>
  <si>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</si>
  <si>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</si>
  <si>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</si>
  <si>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</si>
  <si>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</si>
  <si>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</si>
  <si>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</si>
  <si>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</si>
  <si>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</si>
  <si>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VVVVVVVVVVVVVVVVVVVVVVVVVVVVVVVVVVVVVVVVVVVVVVVVVVV VVVVVVVVVVVVVVVVVVVVVVVVVVVVVVVVVVVVVVVVVVVVVVVVVVVVVVVVVVVVVVVVVVVVVVVVVVVVVVVVVVVVVVVVVVVVVVVVVVVVVVVVVVVVVVVVVVVVVVVVVVVVVVVVVVVVVVVVVVVVVVVVVVVVVVVVVVVVVVVVVVVVVVVVVVVVVVVVVVV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</si>
  <si>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                                                                             VVVVVVVVVVVVVVVVVVVVVVVVVVVVVVVVVVVVVVVVVVVVVVVVVVVV               VVVVVVVVVVVVVVVVVVVVVVVVVVVVVVVVVVVVVVVRFFFFFFFFFFFFFFFFFFFFFFFFFFFFFFFFFFFFFFFFFFFFFFFFFFFFFFFFFFFFFFFFFFFFFFFFFFFFFFFFFFFFFFFFFFFFFFFF VVVVVVVVVVVVVVVVVVVVVVVVVVVVVVVVVVVVVVVVVVVVVVVVVVVVVVVVVVVVVVVVVVVVVVVVVVVVVVVVVVVVVVVVVVVVVVVVVVVVVVVVVVVVVVVVVVVVVVVVVVVVVVVVVVVVVVVVVVR4                                                                                                                                                                                                                                                                                                                                    BVVVVVVVVVVVVVVVVVVVVVVVVVVVVVVVVVVVVVVVVVVVVVVVVVVVVVVVVVVVVVVVVVVVVVVVVVVVVVVVVVVVVVVVVVVVVVVVVVVVVVVVVVVVVVVVVVV               BVVVVVVVVVVVVVVVVVVVVVVVVVVVVVVVVVVVVVVVVVVVVVVVVVVVVVVVVVVVVVVVVVVVVVVVVVVVVVVVVVVVVVVVVVVVVVVVVVVVVVVVVVVVVVVVVVVVVVVVVVVVVVVVVVVVVVVVVVVVVVVVVVVVVVVVVVVVVVVVVVVVVVVVVVVVVVVVVVVVVVVVVVVVVVVVVVVVVVVVVVVVVVVVVVVVVVVVVVVVVVVVVVVVVVVVVVVVVVVVVVVVVVVVVVVVVVVVVVVVVVVVVVVVV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</si>
  <si>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</si>
  <si>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MOTOSIERRA 55 18*</t>
  </si>
  <si>
    <t>MESA EN HIERRO (ESTUFA)</t>
  </si>
  <si>
    <t>TRANS F. DE HELECHOS</t>
  </si>
  <si>
    <t>TRANSF. DE P/MEDIC.</t>
  </si>
  <si>
    <t xml:space="preserve">30 DE SEPTIEMBRE,2017 </t>
  </si>
  <si>
    <t>DEPRECIACION ACUMULADA 30/09/2017</t>
  </si>
  <si>
    <t>AL 30 DE SEPTIEMBRE, 2017</t>
  </si>
  <si>
    <t>30 DE SEPTIEMBRE , 2017</t>
  </si>
  <si>
    <t>Acumulada 30/09/2017</t>
  </si>
  <si>
    <t xml:space="preserve">              AL 30 DE SEPTIEMBRE, 2017</t>
  </si>
  <si>
    <t xml:space="preserve">                 30  DE  SEPTIEMBRE, 2017</t>
  </si>
  <si>
    <t xml:space="preserve"> SEPTIEMBRE 2017 </t>
  </si>
  <si>
    <t>DEPRECIACION ACU7ULADA 30/09/2017</t>
  </si>
  <si>
    <t>30 DE SEPTIEMBRE, 2017</t>
  </si>
  <si>
    <t xml:space="preserve">                 AL 30 DE SEPTIEMBRE, 2017</t>
  </si>
  <si>
    <t xml:space="preserve">                AL 30 DE SEPTIEMBRE, 2017</t>
  </si>
  <si>
    <t>Al 30 DE SEPTIEMBRE, 2017</t>
  </si>
  <si>
    <t>AL 30 DE SESPTIEMBRE</t>
  </si>
  <si>
    <t>EPTIEMBRE,2017</t>
  </si>
  <si>
    <t>AL 30 SEPTIEMBRE, 2017</t>
  </si>
  <si>
    <t xml:space="preserve">   AL 30 DE SEPTIEMBRE, 2017</t>
  </si>
  <si>
    <t>AL 3 DE SEPTIEMBRE, 2017</t>
  </si>
  <si>
    <t>Al 30 DE SEPTIEMRE, 2017</t>
  </si>
  <si>
    <t>DEPRECIACION ACUMULADA/  30/09/2017</t>
  </si>
  <si>
    <t>AL 30 DE SEPTIEMBRE 2017</t>
  </si>
  <si>
    <t xml:space="preserve"> 30 DE SEPTIEMBRE, 2017</t>
  </si>
  <si>
    <t>AL 30 DE SEPTIEMBRE ,2017</t>
  </si>
  <si>
    <t xml:space="preserve">       AL 30 DE SEPTIEMBRE, 2017</t>
  </si>
  <si>
    <t xml:space="preserve">             AL 30 DE SEPTIEMBRE, 2017</t>
  </si>
  <si>
    <t xml:space="preserve">             AL 30 SEPTIEMBRE, 2017 </t>
  </si>
  <si>
    <t>AL 30 DE SEPTIEMBRE,  2017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</si>
  <si>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</si>
  <si>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</si>
  <si>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</si>
  <si>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</si>
  <si>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</si>
  <si>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</si>
  <si>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</si>
  <si>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</si>
  <si>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</si>
  <si>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</si>
  <si>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</si>
  <si>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</si>
  <si>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A0 31 DE SEPTIEMBRE,  2017</t>
  </si>
  <si>
    <t>CARRO DE GOLF</t>
  </si>
  <si>
    <t>YAMAHA</t>
  </si>
  <si>
    <t>JCO-705223</t>
  </si>
  <si>
    <t>2648.01-01</t>
  </si>
  <si>
    <t>DORADO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</si>
</sst>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_([$€-2]\ * #,##0.00_);_([$€-2]\ * \(#,##0.00\);_([$€-2]\ * &quot;-&quot;??_);_(@_)"/>
  </numFmts>
  <fonts count="1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Bookman Old Style"/>
      <family val="1"/>
    </font>
    <font>
      <b/>
      <u/>
      <sz val="12"/>
      <color rgb="FFFF0000"/>
      <name val="Bookman Old Style"/>
      <family val="1"/>
    </font>
    <font>
      <b/>
      <sz val="8"/>
      <color rgb="FFC00000"/>
      <name val="Bookman Old Style"/>
      <family val="1"/>
    </font>
    <font>
      <b/>
      <sz val="11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9"/>
      <color rgb="FFC00000"/>
      <name val="Bookman Old Style"/>
      <family val="1"/>
    </font>
    <font>
      <b/>
      <sz val="9"/>
      <color rgb="FFC00000"/>
      <name val="Bookman Old Style"/>
      <family val="1"/>
    </font>
    <font>
      <b/>
      <sz val="12"/>
      <color rgb="FFC00000"/>
      <name val="Bookman Old Style"/>
      <family val="1"/>
    </font>
    <font>
      <sz val="12"/>
      <color theme="0" tint="-0.34998626667073579"/>
      <name val="Arial"/>
      <family val="2"/>
    </font>
    <font>
      <b/>
      <u/>
      <sz val="12"/>
      <color theme="1"/>
      <name val="Bookman Old Style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20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7" fontId="63" fillId="2" borderId="2" xfId="1" applyNumberFormat="1" applyFont="1" applyFill="1" applyBorder="1" applyAlignment="1">
      <alignment horizontal="center" vertical="center"/>
    </xf>
    <xf numFmtId="164" fontId="63" fillId="5" borderId="2" xfId="1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2" xfId="0" applyFont="1" applyFill="1" applyBorder="1"/>
    <xf numFmtId="4" fontId="63" fillId="4" borderId="2" xfId="1" applyNumberFormat="1" applyFont="1" applyFill="1" applyBorder="1" applyAlignment="1">
      <alignment horizontal="center"/>
    </xf>
    <xf numFmtId="1" fontId="65" fillId="4" borderId="2" xfId="1" applyNumberFormat="1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4" fontId="65" fillId="0" borderId="5" xfId="1" applyNumberFormat="1" applyFont="1" applyFill="1" applyBorder="1" applyAlignment="1" applyProtection="1">
      <alignment horizontal="center"/>
    </xf>
    <xf numFmtId="0" fontId="65" fillId="0" borderId="7" xfId="0" applyFont="1" applyFill="1" applyBorder="1" applyAlignment="1" applyProtection="1">
      <alignment horizontal="center"/>
      <protection locked="0"/>
    </xf>
    <xf numFmtId="169" fontId="65" fillId="0" borderId="2" xfId="0" applyNumberFormat="1" applyFont="1" applyFill="1" applyBorder="1" applyAlignment="1">
      <alignment horizontal="center"/>
    </xf>
    <xf numFmtId="0" fontId="63" fillId="0" borderId="5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left"/>
    </xf>
    <xf numFmtId="4" fontId="65" fillId="0" borderId="2" xfId="1" applyNumberFormat="1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4" fontId="63" fillId="0" borderId="7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169" fontId="65" fillId="0" borderId="9" xfId="0" applyNumberFormat="1" applyFont="1" applyBorder="1" applyAlignment="1">
      <alignment horizontal="center"/>
    </xf>
    <xf numFmtId="1" fontId="65" fillId="0" borderId="2" xfId="1" applyNumberFormat="1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6" xfId="0" applyFont="1" applyFill="1" applyBorder="1"/>
    <xf numFmtId="4" fontId="65" fillId="0" borderId="6" xfId="1" applyNumberFormat="1" applyFont="1" applyFill="1" applyBorder="1" applyAlignment="1" applyProtection="1">
      <alignment horizontal="center"/>
    </xf>
    <xf numFmtId="0" fontId="65" fillId="0" borderId="8" xfId="0" applyFont="1" applyFill="1" applyBorder="1" applyAlignment="1">
      <alignment horizontal="center"/>
    </xf>
    <xf numFmtId="4" fontId="65" fillId="0" borderId="8" xfId="1" applyNumberFormat="1" applyFont="1" applyFill="1" applyBorder="1" applyAlignment="1" applyProtection="1">
      <alignment horizontal="center"/>
    </xf>
    <xf numFmtId="4" fontId="65" fillId="0" borderId="2" xfId="1" applyNumberFormat="1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>
      <alignment horizontal="center"/>
      <protection locked="0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 applyProtection="1">
      <alignment horizontal="center"/>
      <protection locked="0"/>
    </xf>
    <xf numFmtId="0" fontId="65" fillId="0" borderId="0" xfId="0" applyFont="1" applyBorder="1"/>
    <xf numFmtId="0" fontId="65" fillId="0" borderId="0" xfId="0" applyFont="1"/>
    <xf numFmtId="0" fontId="66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3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3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3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5" fillId="0" borderId="11" xfId="0" applyFont="1" applyFill="1" applyBorder="1"/>
    <xf numFmtId="0" fontId="65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3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5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8" fillId="0" borderId="2" xfId="1" applyNumberFormat="1" applyFont="1" applyFill="1" applyBorder="1"/>
    <xf numFmtId="1" fontId="65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0" fontId="69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5" fillId="0" borderId="10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5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5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5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9" fillId="0" borderId="5" xfId="1" applyNumberFormat="1" applyFont="1" applyFill="1" applyBorder="1" applyAlignment="1">
      <alignment horizontal="center"/>
    </xf>
    <xf numFmtId="0" fontId="69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3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5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5" fillId="11" borderId="2" xfId="0" applyFont="1" applyFill="1" applyBorder="1" applyAlignment="1" applyProtection="1">
      <alignment horizontal="center"/>
      <protection locked="0"/>
    </xf>
    <xf numFmtId="4" fontId="63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5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5" fillId="11" borderId="2" xfId="0" applyNumberFormat="1" applyFont="1" applyFill="1" applyBorder="1" applyAlignment="1">
      <alignment horizontal="center"/>
    </xf>
    <xf numFmtId="1" fontId="6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5" fillId="0" borderId="14" xfId="0" applyFont="1" applyFill="1" applyBorder="1" applyAlignment="1" applyProtection="1">
      <alignment horizontal="center"/>
      <protection locked="0"/>
    </xf>
    <xf numFmtId="0" fontId="65" fillId="0" borderId="25" xfId="0" applyFont="1" applyFill="1" applyBorder="1" applyAlignment="1" applyProtection="1">
      <alignment horizontal="center"/>
      <protection locked="0"/>
    </xf>
    <xf numFmtId="0" fontId="65" fillId="0" borderId="26" xfId="0" applyFont="1" applyFill="1" applyBorder="1" applyAlignment="1" applyProtection="1">
      <alignment horizontal="center"/>
      <protection locked="0"/>
    </xf>
    <xf numFmtId="0" fontId="63" fillId="2" borderId="11" xfId="0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5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70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3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9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1" fillId="0" borderId="9" xfId="0" applyNumberFormat="1" applyFont="1" applyBorder="1" applyAlignment="1">
      <alignment horizontal="center"/>
    </xf>
    <xf numFmtId="3" fontId="71" fillId="0" borderId="5" xfId="1" applyNumberFormat="1" applyFont="1" applyFill="1" applyBorder="1" applyAlignment="1" applyProtection="1">
      <alignment horizontal="center"/>
    </xf>
    <xf numFmtId="0" fontId="71" fillId="0" borderId="5" xfId="0" applyFont="1" applyFill="1" applyBorder="1" applyAlignment="1">
      <alignment horizontal="center"/>
    </xf>
    <xf numFmtId="4" fontId="71" fillId="0" borderId="5" xfId="1" applyNumberFormat="1" applyFont="1" applyFill="1" applyBorder="1" applyAlignment="1" applyProtection="1">
      <alignment horizontal="center"/>
    </xf>
    <xf numFmtId="0" fontId="71" fillId="0" borderId="7" xfId="0" applyFont="1" applyFill="1" applyBorder="1" applyAlignment="1" applyProtection="1">
      <alignment horizontal="center"/>
      <protection locked="0"/>
    </xf>
    <xf numFmtId="4" fontId="72" fillId="0" borderId="7" xfId="1" applyNumberFormat="1" applyFont="1" applyFill="1" applyBorder="1" applyAlignment="1">
      <alignment horizontal="center"/>
    </xf>
    <xf numFmtId="1" fontId="71" fillId="0" borderId="2" xfId="1" applyNumberFormat="1" applyFont="1" applyFill="1" applyBorder="1" applyAlignment="1">
      <alignment horizontal="center"/>
    </xf>
    <xf numFmtId="1" fontId="71" fillId="0" borderId="7" xfId="1" applyNumberFormat="1" applyFont="1" applyFill="1" applyBorder="1" applyAlignment="1">
      <alignment horizontal="center"/>
    </xf>
    <xf numFmtId="4" fontId="72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71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1" fillId="0" borderId="15" xfId="0" applyFont="1" applyBorder="1"/>
    <xf numFmtId="0" fontId="71" fillId="0" borderId="15" xfId="0" applyFont="1" applyBorder="1" applyAlignment="1">
      <alignment horizontal="center"/>
    </xf>
    <xf numFmtId="0" fontId="71" fillId="0" borderId="15" xfId="0" applyFont="1" applyFill="1" applyBorder="1"/>
    <xf numFmtId="0" fontId="71" fillId="0" borderId="10" xfId="0" applyFont="1" applyBorder="1"/>
    <xf numFmtId="4" fontId="72" fillId="5" borderId="15" xfId="0" applyNumberFormat="1" applyFont="1" applyFill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2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4" fontId="30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2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1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5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3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5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5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1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6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7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8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5" fillId="0" borderId="2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5" fillId="0" borderId="2" xfId="0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5" fillId="0" borderId="2" xfId="0" applyNumberFormat="1" applyFont="1" applyBorder="1" applyAlignment="1">
      <alignment horizontal="center" vertical="center"/>
    </xf>
    <xf numFmtId="3" fontId="65" fillId="0" borderId="2" xfId="1" applyNumberFormat="1" applyFont="1" applyFill="1" applyBorder="1" applyAlignment="1" applyProtection="1">
      <alignment horizontal="center" vertical="center"/>
    </xf>
    <xf numFmtId="4" fontId="65" fillId="0" borderId="2" xfId="1" applyNumberFormat="1" applyFont="1" applyBorder="1" applyAlignment="1">
      <alignment horizontal="center" vertical="center"/>
    </xf>
    <xf numFmtId="4" fontId="63" fillId="4" borderId="2" xfId="1" applyNumberFormat="1" applyFont="1" applyFill="1" applyBorder="1" applyAlignment="1">
      <alignment horizontal="center" vertical="center"/>
    </xf>
    <xf numFmtId="1" fontId="65" fillId="4" borderId="2" xfId="0" applyNumberFormat="1" applyFont="1" applyFill="1" applyBorder="1" applyAlignment="1">
      <alignment horizontal="center" vertical="center"/>
    </xf>
    <xf numFmtId="1" fontId="65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9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7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1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1" fillId="0" borderId="2" xfId="0" applyNumberFormat="1" applyFont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vertical="center" wrapText="1"/>
    </xf>
    <xf numFmtId="0" fontId="71" fillId="10" borderId="5" xfId="0" applyFont="1" applyFill="1" applyBorder="1" applyAlignment="1">
      <alignment horizontal="center" vertical="center"/>
    </xf>
    <xf numFmtId="4" fontId="71" fillId="0" borderId="5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4" fontId="72" fillId="4" borderId="7" xfId="1" applyNumberFormat="1" applyFont="1" applyFill="1" applyBorder="1" applyAlignment="1">
      <alignment horizontal="center" vertical="center"/>
    </xf>
    <xf numFmtId="1" fontId="71" fillId="4" borderId="2" xfId="1" applyNumberFormat="1" applyFont="1" applyFill="1" applyBorder="1" applyAlignment="1">
      <alignment horizontal="center" vertical="center"/>
    </xf>
    <xf numFmtId="1" fontId="71" fillId="4" borderId="7" xfId="1" applyNumberFormat="1" applyFont="1" applyFill="1" applyBorder="1" applyAlignment="1">
      <alignment horizontal="center" vertical="center"/>
    </xf>
    <xf numFmtId="4" fontId="71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1" fillId="0" borderId="2" xfId="0" applyFont="1" applyFill="1" applyBorder="1" applyAlignment="1">
      <alignment horizontal="center" wrapText="1"/>
    </xf>
    <xf numFmtId="0" fontId="71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3" fillId="5" borderId="0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 wrapText="1"/>
    </xf>
    <xf numFmtId="0" fontId="72" fillId="0" borderId="8" xfId="0" applyFont="1" applyBorder="1" applyAlignment="1">
      <alignment horizontal="center" wrapText="1"/>
    </xf>
    <xf numFmtId="0" fontId="71" fillId="0" borderId="1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3" fontId="71" fillId="0" borderId="5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7" xfId="1" applyNumberFormat="1" applyFont="1" applyFill="1" applyBorder="1" applyAlignment="1">
      <alignment horizontal="center" vertical="center"/>
    </xf>
    <xf numFmtId="4" fontId="72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2" fillId="4" borderId="2" xfId="1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left" vertical="center" wrapText="1"/>
    </xf>
    <xf numFmtId="4" fontId="71" fillId="0" borderId="2" xfId="1" applyNumberFormat="1" applyFont="1" applyFill="1" applyBorder="1" applyAlignment="1">
      <alignment horizontal="center" vertical="center"/>
    </xf>
    <xf numFmtId="0" fontId="71" fillId="0" borderId="7" xfId="0" applyFont="1" applyFill="1" applyBorder="1" applyAlignment="1">
      <alignment horizontal="center" vertical="center"/>
    </xf>
    <xf numFmtId="1" fontId="71" fillId="4" borderId="2" xfId="0" applyNumberFormat="1" applyFont="1" applyFill="1" applyBorder="1" applyAlignment="1">
      <alignment horizontal="center" vertical="center"/>
    </xf>
    <xf numFmtId="169" fontId="71" fillId="0" borderId="9" xfId="0" applyNumberFormat="1" applyFont="1" applyBorder="1" applyAlignment="1">
      <alignment horizontal="center" vertical="center"/>
    </xf>
    <xf numFmtId="1" fontId="71" fillId="0" borderId="2" xfId="1" applyNumberFormat="1" applyFont="1" applyFill="1" applyBorder="1" applyAlignment="1">
      <alignment horizontal="center" vertical="center"/>
    </xf>
    <xf numFmtId="169" fontId="71" fillId="0" borderId="9" xfId="0" applyNumberFormat="1" applyFont="1" applyFill="1" applyBorder="1" applyAlignment="1">
      <alignment horizontal="center" vertical="center"/>
    </xf>
    <xf numFmtId="169" fontId="71" fillId="0" borderId="10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4" fontId="71" fillId="0" borderId="2" xfId="1" applyNumberFormat="1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 vertical="center"/>
    </xf>
    <xf numFmtId="169" fontId="71" fillId="0" borderId="11" xfId="0" applyNumberFormat="1" applyFont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vertical="center" wrapText="1"/>
    </xf>
    <xf numFmtId="4" fontId="71" fillId="0" borderId="6" xfId="1" applyNumberFormat="1" applyFont="1" applyFill="1" applyBorder="1" applyAlignment="1" applyProtection="1">
      <alignment horizontal="center" vertical="center"/>
    </xf>
    <xf numFmtId="169" fontId="71" fillId="0" borderId="19" xfId="0" applyNumberFormat="1" applyFont="1" applyBorder="1" applyAlignment="1">
      <alignment horizontal="center" vertical="center"/>
    </xf>
    <xf numFmtId="0" fontId="71" fillId="0" borderId="8" xfId="0" applyFont="1" applyFill="1" applyBorder="1" applyAlignment="1">
      <alignment horizontal="center" vertical="center"/>
    </xf>
    <xf numFmtId="0" fontId="71" fillId="0" borderId="8" xfId="0" applyFont="1" applyFill="1" applyBorder="1" applyAlignment="1">
      <alignment vertical="center" wrapText="1"/>
    </xf>
    <xf numFmtId="4" fontId="71" fillId="0" borderId="8" xfId="1" applyNumberFormat="1" applyFont="1" applyFill="1" applyBorder="1" applyAlignment="1" applyProtection="1">
      <alignment horizontal="center" vertical="center"/>
    </xf>
    <xf numFmtId="3" fontId="71" fillId="0" borderId="6" xfId="1" applyNumberFormat="1" applyFont="1" applyFill="1" applyBorder="1" applyAlignment="1" applyProtection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 wrapText="1"/>
    </xf>
    <xf numFmtId="4" fontId="71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 applyProtection="1">
      <alignment horizontal="center" vertical="center"/>
      <protection locked="0"/>
    </xf>
    <xf numFmtId="3" fontId="71" fillId="0" borderId="2" xfId="1" applyNumberFormat="1" applyFont="1" applyFill="1" applyBorder="1" applyAlignment="1" applyProtection="1">
      <alignment horizontal="center" vertical="center"/>
    </xf>
    <xf numFmtId="169" fontId="71" fillId="0" borderId="2" xfId="0" applyNumberFormat="1" applyFont="1" applyFill="1" applyBorder="1" applyAlignment="1">
      <alignment horizontal="center" vertical="center"/>
    </xf>
    <xf numFmtId="4" fontId="71" fillId="0" borderId="0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center" vertical="center"/>
    </xf>
    <xf numFmtId="3" fontId="71" fillId="0" borderId="8" xfId="1" applyNumberFormat="1" applyFont="1" applyFill="1" applyBorder="1" applyAlignment="1" applyProtection="1">
      <alignment horizontal="center" vertical="center"/>
    </xf>
    <xf numFmtId="169" fontId="71" fillId="0" borderId="22" xfId="0" applyNumberFormat="1" applyFont="1" applyBorder="1" applyAlignment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  <protection locked="0"/>
    </xf>
    <xf numFmtId="1" fontId="71" fillId="4" borderId="11" xfId="1" applyNumberFormat="1" applyFont="1" applyFill="1" applyBorder="1" applyAlignment="1">
      <alignment horizontal="center" vertical="center"/>
    </xf>
    <xf numFmtId="1" fontId="71" fillId="4" borderId="13" xfId="1" applyNumberFormat="1" applyFont="1" applyFill="1" applyBorder="1" applyAlignment="1">
      <alignment horizontal="center" vertical="center"/>
    </xf>
    <xf numFmtId="169" fontId="71" fillId="0" borderId="18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71" fillId="0" borderId="0" xfId="0" applyFont="1" applyFill="1" applyBorder="1" applyAlignment="1">
      <alignment wrapText="1"/>
    </xf>
    <xf numFmtId="0" fontId="71" fillId="0" borderId="0" xfId="0" applyFont="1" applyFill="1" applyBorder="1"/>
    <xf numFmtId="4" fontId="72" fillId="0" borderId="0" xfId="0" applyNumberFormat="1" applyFont="1" applyFill="1" applyBorder="1" applyAlignment="1">
      <alignment horizontal="center"/>
    </xf>
    <xf numFmtId="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7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2" fillId="0" borderId="2" xfId="1" applyNumberFormat="1" applyFont="1" applyFill="1" applyBorder="1" applyAlignment="1">
      <alignment horizontal="center"/>
    </xf>
    <xf numFmtId="0" fontId="83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4" fillId="0" borderId="0" xfId="0" applyFont="1"/>
    <xf numFmtId="4" fontId="85" fillId="0" borderId="2" xfId="1" applyNumberFormat="1" applyFont="1" applyFill="1" applyBorder="1" applyAlignment="1">
      <alignment horizontal="center"/>
    </xf>
    <xf numFmtId="0" fontId="86" fillId="0" borderId="2" xfId="0" applyFont="1" applyFill="1" applyBorder="1" applyAlignment="1" applyProtection="1">
      <alignment horizontal="center" vertical="center"/>
      <protection locked="0"/>
    </xf>
    <xf numFmtId="0" fontId="86" fillId="0" borderId="0" xfId="0" applyFont="1" applyFill="1" applyBorder="1" applyAlignment="1">
      <alignment horizontal="center"/>
    </xf>
    <xf numFmtId="0" fontId="87" fillId="0" borderId="0" xfId="0" applyFont="1" applyBorder="1"/>
    <xf numFmtId="0" fontId="86" fillId="0" borderId="0" xfId="0" applyFont="1" applyBorder="1"/>
    <xf numFmtId="0" fontId="88" fillId="0" borderId="0" xfId="0" applyFont="1"/>
    <xf numFmtId="164" fontId="84" fillId="0" borderId="0" xfId="1" applyFont="1"/>
    <xf numFmtId="0" fontId="89" fillId="0" borderId="0" xfId="0" applyFont="1"/>
    <xf numFmtId="0" fontId="86" fillId="0" borderId="0" xfId="0" applyFont="1"/>
    <xf numFmtId="164" fontId="86" fillId="0" borderId="0" xfId="0" applyNumberFormat="1" applyFont="1"/>
    <xf numFmtId="0" fontId="84" fillId="0" borderId="0" xfId="0" applyFont="1" applyFill="1" applyBorder="1" applyAlignment="1">
      <alignment horizontal="center"/>
    </xf>
    <xf numFmtId="0" fontId="90" fillId="0" borderId="0" xfId="0" applyFont="1" applyFill="1"/>
    <xf numFmtId="0" fontId="91" fillId="0" borderId="0" xfId="0" applyFont="1" applyBorder="1" applyAlignment="1"/>
    <xf numFmtId="0" fontId="92" fillId="0" borderId="0" xfId="0" applyFont="1" applyFill="1" applyBorder="1"/>
    <xf numFmtId="1" fontId="70" fillId="0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164" fontId="92" fillId="0" borderId="0" xfId="1" applyFont="1" applyFill="1" applyBorder="1" applyAlignment="1">
      <alignment horizontal="center"/>
    </xf>
    <xf numFmtId="0" fontId="92" fillId="0" borderId="0" xfId="0" applyFont="1"/>
    <xf numFmtId="164" fontId="92" fillId="0" borderId="0" xfId="1" applyFont="1" applyAlignment="1">
      <alignment wrapText="1"/>
    </xf>
    <xf numFmtId="164" fontId="92" fillId="0" borderId="0" xfId="0" applyNumberFormat="1" applyFont="1" applyAlignment="1">
      <alignment wrapText="1"/>
    </xf>
    <xf numFmtId="0" fontId="93" fillId="0" borderId="0" xfId="0" applyFont="1" applyFill="1" applyBorder="1" applyAlignment="1">
      <alignment horizontal="center"/>
    </xf>
    <xf numFmtId="0" fontId="93" fillId="0" borderId="0" xfId="0" applyFont="1"/>
    <xf numFmtId="164" fontId="93" fillId="0" borderId="0" xfId="0" applyNumberFormat="1" applyFont="1" applyAlignment="1">
      <alignment horizontal="center"/>
    </xf>
    <xf numFmtId="1" fontId="92" fillId="0" borderId="0" xfId="0" applyNumberFormat="1" applyFont="1"/>
    <xf numFmtId="164" fontId="92" fillId="0" borderId="0" xfId="0" applyNumberFormat="1" applyFont="1"/>
    <xf numFmtId="0" fontId="94" fillId="0" borderId="0" xfId="0" applyFont="1" applyAlignment="1">
      <alignment horizontal="center"/>
    </xf>
    <xf numFmtId="164" fontId="92" fillId="0" borderId="0" xfId="1" applyFont="1" applyAlignment="1">
      <alignment horizontal="center"/>
    </xf>
    <xf numFmtId="0" fontId="94" fillId="0" borderId="0" xfId="0" applyFont="1"/>
    <xf numFmtId="164" fontId="92" fillId="0" borderId="0" xfId="1" applyFont="1"/>
    <xf numFmtId="164" fontId="94" fillId="0" borderId="0" xfId="0" applyNumberFormat="1" applyFont="1"/>
    <xf numFmtId="4" fontId="67" fillId="0" borderId="2" xfId="1" applyNumberFormat="1" applyFont="1" applyFill="1" applyBorder="1" applyAlignment="1">
      <alignment horizontal="center" vertical="center"/>
    </xf>
    <xf numFmtId="4" fontId="67" fillId="4" borderId="2" xfId="1" applyNumberFormat="1" applyFont="1" applyFill="1" applyBorder="1" applyAlignment="1">
      <alignment horizontal="center" vertical="center"/>
    </xf>
    <xf numFmtId="1" fontId="92" fillId="0" borderId="0" xfId="0" applyNumberFormat="1" applyFont="1" applyBorder="1" applyAlignment="1"/>
    <xf numFmtId="164" fontId="92" fillId="0" borderId="0" xfId="1" applyFont="1" applyBorder="1" applyAlignment="1"/>
    <xf numFmtId="164" fontId="92" fillId="0" borderId="0" xfId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/>
    </xf>
    <xf numFmtId="4" fontId="67" fillId="0" borderId="2" xfId="1" applyNumberFormat="1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 wrapText="1"/>
    </xf>
    <xf numFmtId="168" fontId="65" fillId="0" borderId="2" xfId="1" applyNumberFormat="1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/>
    </xf>
    <xf numFmtId="0" fontId="70" fillId="0" borderId="0" xfId="0" applyFont="1" applyBorder="1"/>
    <xf numFmtId="0" fontId="70" fillId="0" borderId="0" xfId="0" applyFont="1"/>
    <xf numFmtId="1" fontId="70" fillId="0" borderId="0" xfId="0" applyNumberFormat="1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5" fillId="0" borderId="0" xfId="0" applyFont="1" applyBorder="1" applyAlignment="1"/>
    <xf numFmtId="4" fontId="82" fillId="0" borderId="2" xfId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" fontId="82" fillId="4" borderId="2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92" fillId="0" borderId="0" xfId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4" fontId="85" fillId="0" borderId="2" xfId="1" applyNumberFormat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 vertical="center"/>
    </xf>
    <xf numFmtId="164" fontId="70" fillId="0" borderId="0" xfId="0" applyNumberFormat="1" applyFont="1"/>
    <xf numFmtId="4" fontId="82" fillId="0" borderId="7" xfId="1" applyNumberFormat="1" applyFont="1" applyFill="1" applyBorder="1" applyAlignment="1">
      <alignment horizontal="center" vertical="center"/>
    </xf>
    <xf numFmtId="0" fontId="70" fillId="0" borderId="0" xfId="0" applyFont="1" applyAlignment="1"/>
    <xf numFmtId="164" fontId="92" fillId="0" borderId="0" xfId="1" applyFont="1" applyAlignment="1"/>
    <xf numFmtId="0" fontId="92" fillId="0" borderId="0" xfId="0" applyFont="1" applyAlignment="1"/>
    <xf numFmtId="164" fontId="92" fillId="0" borderId="0" xfId="0" applyNumberFormat="1" applyFont="1" applyAlignment="1"/>
    <xf numFmtId="0" fontId="87" fillId="0" borderId="7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164" fontId="84" fillId="0" borderId="0" xfId="1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164" fontId="84" fillId="0" borderId="0" xfId="1" applyFont="1" applyAlignment="1">
      <alignment vertical="center"/>
    </xf>
    <xf numFmtId="0" fontId="84" fillId="0" borderId="0" xfId="0" applyFont="1" applyAlignment="1">
      <alignment vertical="center"/>
    </xf>
    <xf numFmtId="164" fontId="84" fillId="0" borderId="0" xfId="0" applyNumberFormat="1" applyFont="1" applyAlignment="1">
      <alignment vertical="center"/>
    </xf>
    <xf numFmtId="4" fontId="96" fillId="4" borderId="2" xfId="1" applyNumberFormat="1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4" fillId="0" borderId="0" xfId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Alignment="1">
      <alignment horizontal="center"/>
    </xf>
    <xf numFmtId="3" fontId="76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2" fillId="0" borderId="0" xfId="1" applyFont="1" applyBorder="1"/>
    <xf numFmtId="1" fontId="70" fillId="0" borderId="0" xfId="0" applyNumberFormat="1" applyFont="1" applyBorder="1"/>
    <xf numFmtId="4" fontId="82" fillId="4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4" fontId="92" fillId="0" borderId="0" xfId="1" applyFont="1" applyBorder="1" applyAlignment="1">
      <alignment wrapText="1"/>
    </xf>
    <xf numFmtId="0" fontId="76" fillId="0" borderId="0" xfId="0" applyFont="1"/>
    <xf numFmtId="4" fontId="82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6" fillId="0" borderId="0" xfId="0" applyFont="1" applyFill="1" applyBorder="1" applyAlignment="1">
      <alignment horizontal="center"/>
    </xf>
    <xf numFmtId="164" fontId="92" fillId="0" borderId="0" xfId="1" applyFont="1" applyFill="1" applyBorder="1"/>
    <xf numFmtId="4" fontId="82" fillId="0" borderId="7" xfId="1" applyNumberFormat="1" applyFont="1" applyFill="1" applyBorder="1" applyAlignment="1">
      <alignment horizontal="center"/>
    </xf>
    <xf numFmtId="4" fontId="85" fillId="0" borderId="7" xfId="1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4" fontId="82" fillId="4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64" fontId="92" fillId="0" borderId="0" xfId="1" applyFont="1" applyFill="1" applyAlignment="1">
      <alignment horizontal="center"/>
    </xf>
    <xf numFmtId="0" fontId="92" fillId="0" borderId="0" xfId="0" applyFont="1" applyBorder="1" applyAlignment="1">
      <alignment vertical="center"/>
    </xf>
    <xf numFmtId="4" fontId="76" fillId="6" borderId="2" xfId="1" applyNumberFormat="1" applyFont="1" applyFill="1" applyBorder="1" applyAlignment="1" applyProtection="1">
      <alignment horizontal="center"/>
    </xf>
    <xf numFmtId="0" fontId="85" fillId="0" borderId="2" xfId="0" applyFont="1" applyBorder="1" applyAlignment="1">
      <alignment horizontal="center" vertical="center" wrapText="1"/>
    </xf>
    <xf numFmtId="14" fontId="70" fillId="0" borderId="0" xfId="0" applyNumberFormat="1" applyFont="1" applyBorder="1" applyAlignment="1">
      <alignment horizontal="center"/>
    </xf>
    <xf numFmtId="164" fontId="92" fillId="0" borderId="0" xfId="1" applyNumberFormat="1" applyFont="1"/>
    <xf numFmtId="164" fontId="92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2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1" fillId="3" borderId="2" xfId="1" applyNumberFormat="1" applyFont="1" applyFill="1" applyBorder="1" applyAlignment="1">
      <alignment horizontal="center" vertical="center"/>
    </xf>
    <xf numFmtId="1" fontId="71" fillId="3" borderId="7" xfId="1" applyNumberFormat="1" applyFont="1" applyFill="1" applyBorder="1" applyAlignment="1">
      <alignment horizontal="center" vertical="center"/>
    </xf>
    <xf numFmtId="2" fontId="87" fillId="0" borderId="0" xfId="0" applyNumberFormat="1" applyFont="1" applyBorder="1"/>
    <xf numFmtId="2" fontId="71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7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3" fillId="0" borderId="0" xfId="0" applyNumberFormat="1" applyFont="1"/>
    <xf numFmtId="164" fontId="100" fillId="0" borderId="0" xfId="1" applyFont="1" applyFill="1" applyBorder="1" applyAlignment="1">
      <alignment horizontal="center"/>
    </xf>
    <xf numFmtId="2" fontId="93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7" fillId="0" borderId="11" xfId="1" applyNumberFormat="1" applyFont="1" applyFill="1" applyBorder="1" applyAlignment="1">
      <alignment horizontal="center" vertical="center"/>
    </xf>
    <xf numFmtId="164" fontId="92" fillId="0" borderId="0" xfId="1" applyFont="1" applyBorder="1" applyAlignment="1">
      <alignment horizontal="center"/>
    </xf>
    <xf numFmtId="0" fontId="76" fillId="0" borderId="7" xfId="0" applyFont="1" applyBorder="1" applyAlignment="1">
      <alignment horizontal="center"/>
    </xf>
    <xf numFmtId="4" fontId="67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vertical="center" wrapText="1"/>
    </xf>
    <xf numFmtId="0" fontId="63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1" fontId="71" fillId="6" borderId="2" xfId="1" applyNumberFormat="1" applyFont="1" applyFill="1" applyBorder="1" applyAlignment="1">
      <alignment horizontal="center" vertical="center"/>
    </xf>
    <xf numFmtId="1" fontId="71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2" fillId="0" borderId="0" xfId="0" applyFont="1" applyAlignment="1">
      <alignment wrapText="1"/>
    </xf>
    <xf numFmtId="0" fontId="85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6" fillId="3" borderId="2" xfId="1" applyNumberFormat="1" applyFont="1" applyFill="1" applyBorder="1" applyAlignment="1">
      <alignment horizontal="center"/>
    </xf>
    <xf numFmtId="4" fontId="76" fillId="0" borderId="2" xfId="1" applyNumberFormat="1" applyFont="1" applyFill="1" applyBorder="1" applyAlignment="1">
      <alignment horizontal="center"/>
    </xf>
    <xf numFmtId="4" fontId="76" fillId="4" borderId="2" xfId="1" applyNumberFormat="1" applyFont="1" applyFill="1" applyBorder="1" applyAlignment="1">
      <alignment horizontal="center"/>
    </xf>
    <xf numFmtId="0" fontId="76" fillId="0" borderId="7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4" fontId="102" fillId="3" borderId="0" xfId="0" applyNumberFormat="1" applyFont="1" applyFill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5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1" fillId="3" borderId="9" xfId="0" applyFont="1" applyFill="1" applyBorder="1" applyAlignment="1">
      <alignment horizontal="center" vertical="center"/>
    </xf>
    <xf numFmtId="0" fontId="71" fillId="3" borderId="6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4" fontId="72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6" borderId="0" xfId="0" applyFont="1" applyFill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0" fontId="21" fillId="6" borderId="0" xfId="0" applyFont="1" applyFill="1"/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103" fillId="0" borderId="2" xfId="1" applyNumberFormat="1" applyFont="1" applyFill="1" applyBorder="1" applyAlignment="1">
      <alignment horizontal="center"/>
    </xf>
    <xf numFmtId="0" fontId="101" fillId="0" borderId="2" xfId="0" applyFont="1" applyBorder="1" applyAlignment="1">
      <alignment horizontal="center"/>
    </xf>
    <xf numFmtId="4" fontId="67" fillId="4" borderId="7" xfId="1" applyNumberFormat="1" applyFont="1" applyFill="1" applyBorder="1" applyAlignment="1">
      <alignment horizontal="center"/>
    </xf>
    <xf numFmtId="4" fontId="67" fillId="4" borderId="13" xfId="1" applyNumberFormat="1" applyFont="1" applyFill="1" applyBorder="1" applyAlignment="1">
      <alignment horizontal="center"/>
    </xf>
    <xf numFmtId="4" fontId="82" fillId="6" borderId="7" xfId="1" applyNumberFormat="1" applyFont="1" applyFill="1" applyBorder="1" applyAlignment="1">
      <alignment horizontal="center" vertical="center"/>
    </xf>
    <xf numFmtId="4" fontId="104" fillId="4" borderId="2" xfId="1" applyNumberFormat="1" applyFont="1" applyFill="1" applyBorder="1" applyAlignment="1">
      <alignment horizontal="center" vertical="center"/>
    </xf>
    <xf numFmtId="4" fontId="67" fillId="4" borderId="7" xfId="1" applyNumberFormat="1" applyFont="1" applyFill="1" applyBorder="1" applyAlignment="1">
      <alignment horizontal="center" vertical="center"/>
    </xf>
    <xf numFmtId="4" fontId="67" fillId="4" borderId="13" xfId="1" applyNumberFormat="1" applyFont="1" applyFill="1" applyBorder="1" applyAlignment="1">
      <alignment horizontal="center" vertical="center"/>
    </xf>
    <xf numFmtId="4" fontId="67" fillId="3" borderId="2" xfId="1" applyNumberFormat="1" applyFont="1" applyFill="1" applyBorder="1" applyAlignment="1">
      <alignment horizontal="center" vertical="center"/>
    </xf>
    <xf numFmtId="4" fontId="82" fillId="4" borderId="7" xfId="1" applyNumberFormat="1" applyFont="1" applyFill="1" applyBorder="1" applyAlignment="1">
      <alignment horizontal="center"/>
    </xf>
    <xf numFmtId="4" fontId="104" fillId="0" borderId="2" xfId="1" applyNumberFormat="1" applyFont="1" applyFill="1" applyBorder="1" applyAlignment="1">
      <alignment horizontal="center" wrapText="1"/>
    </xf>
    <xf numFmtId="4" fontId="104" fillId="4" borderId="2" xfId="1" applyNumberFormat="1" applyFont="1" applyFill="1" applyBorder="1" applyAlignment="1">
      <alignment horizontal="center" wrapText="1"/>
    </xf>
    <xf numFmtId="4" fontId="67" fillId="0" borderId="11" xfId="1" applyNumberFormat="1" applyFont="1" applyFill="1" applyBorder="1" applyAlignment="1">
      <alignment horizontal="center" wrapText="1"/>
    </xf>
    <xf numFmtId="4" fontId="104" fillId="3" borderId="2" xfId="1" applyNumberFormat="1" applyFont="1" applyFill="1" applyBorder="1" applyAlignment="1">
      <alignment horizontal="center" wrapText="1"/>
    </xf>
    <xf numFmtId="4" fontId="104" fillId="6" borderId="2" xfId="1" applyNumberFormat="1" applyFont="1" applyFill="1" applyBorder="1" applyAlignment="1">
      <alignment horizontal="center" wrapText="1"/>
    </xf>
    <xf numFmtId="4" fontId="67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62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4" fontId="70" fillId="6" borderId="2" xfId="1" applyNumberFormat="1" applyFont="1" applyFill="1" applyBorder="1" applyAlignment="1">
      <alignment horizontal="center"/>
    </xf>
    <xf numFmtId="4" fontId="70" fillId="0" borderId="0" xfId="0" applyNumberFormat="1" applyFont="1"/>
    <xf numFmtId="4" fontId="105" fillId="5" borderId="0" xfId="0" applyNumberFormat="1" applyFont="1" applyFill="1" applyBorder="1" applyAlignment="1">
      <alignment horizontal="center" vertical="center"/>
    </xf>
    <xf numFmtId="0" fontId="106" fillId="6" borderId="0" xfId="0" applyFont="1" applyFill="1"/>
    <xf numFmtId="1" fontId="70" fillId="0" borderId="2" xfId="0" applyNumberFormat="1" applyFont="1" applyFill="1" applyBorder="1" applyAlignment="1">
      <alignment horizontal="center"/>
    </xf>
    <xf numFmtId="4" fontId="76" fillId="6" borderId="2" xfId="1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4" fontId="46" fillId="3" borderId="11" xfId="1" applyNumberFormat="1" applyFont="1" applyFill="1" applyBorder="1" applyAlignment="1">
      <alignment horizontal="center" vertical="center"/>
    </xf>
    <xf numFmtId="1" fontId="30" fillId="3" borderId="11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70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164" fontId="5" fillId="0" borderId="2" xfId="1" applyFont="1" applyFill="1" applyBorder="1" applyAlignment="1">
      <alignment wrapText="1"/>
    </xf>
    <xf numFmtId="0" fontId="30" fillId="0" borderId="7" xfId="0" applyFont="1" applyFill="1" applyBorder="1"/>
    <xf numFmtId="164" fontId="5" fillId="0" borderId="7" xfId="1" applyFont="1" applyFill="1" applyBorder="1" applyAlignment="1">
      <alignment wrapText="1"/>
    </xf>
    <xf numFmtId="4" fontId="48" fillId="5" borderId="7" xfId="1" applyNumberFormat="1" applyFont="1" applyFill="1" applyBorder="1" applyAlignment="1" applyProtection="1">
      <alignment horizontal="center"/>
    </xf>
    <xf numFmtId="4" fontId="46" fillId="17" borderId="2" xfId="1" applyNumberFormat="1" applyFont="1" applyFill="1" applyBorder="1" applyAlignment="1">
      <alignment horizontal="center" vertical="center"/>
    </xf>
    <xf numFmtId="4" fontId="46" fillId="5" borderId="15" xfId="0" applyNumberFormat="1" applyFont="1" applyFill="1" applyBorder="1" applyAlignment="1">
      <alignment horizontal="center"/>
    </xf>
    <xf numFmtId="4" fontId="72" fillId="6" borderId="0" xfId="0" applyNumberFormat="1" applyFont="1" applyFill="1" applyBorder="1" applyAlignment="1">
      <alignment horizontal="center"/>
    </xf>
    <xf numFmtId="1" fontId="71" fillId="6" borderId="2" xfId="0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85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3" fontId="27" fillId="6" borderId="2" xfId="1" applyNumberFormat="1" applyFont="1" applyFill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4" fontId="26" fillId="6" borderId="5" xfId="1" applyNumberFormat="1" applyFont="1" applyFill="1" applyBorder="1" applyAlignment="1" applyProtection="1">
      <alignment horizontal="center"/>
    </xf>
    <xf numFmtId="4" fontId="26" fillId="6" borderId="2" xfId="1" applyNumberFormat="1" applyFont="1" applyFill="1" applyBorder="1" applyAlignment="1" applyProtection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6" fillId="0" borderId="21" xfId="1" applyNumberFormat="1" applyFont="1" applyFill="1" applyBorder="1" applyAlignment="1">
      <alignment horizontal="center"/>
    </xf>
    <xf numFmtId="171" fontId="72" fillId="4" borderId="2" xfId="1" applyNumberFormat="1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>
      <alignment horizontal="center" vertical="center"/>
    </xf>
    <xf numFmtId="1" fontId="87" fillId="0" borderId="2" xfId="0" applyNumberFormat="1" applyFont="1" applyFill="1" applyBorder="1" applyAlignment="1">
      <alignment horizontal="center" vertical="center"/>
    </xf>
    <xf numFmtId="3" fontId="107" fillId="0" borderId="2" xfId="1" applyNumberFormat="1" applyFont="1" applyFill="1" applyBorder="1" applyAlignment="1">
      <alignment horizontal="center"/>
    </xf>
    <xf numFmtId="4" fontId="108" fillId="0" borderId="2" xfId="1" applyNumberFormat="1" applyFont="1" applyFill="1" applyBorder="1" applyAlignment="1">
      <alignment horizontal="center"/>
    </xf>
    <xf numFmtId="4" fontId="108" fillId="4" borderId="2" xfId="1" applyNumberFormat="1" applyFont="1" applyFill="1" applyBorder="1" applyAlignment="1">
      <alignment horizontal="center"/>
    </xf>
    <xf numFmtId="4" fontId="71" fillId="4" borderId="2" xfId="1" applyNumberFormat="1" applyFont="1" applyFill="1" applyBorder="1" applyAlignment="1">
      <alignment horizontal="center" vertical="center"/>
    </xf>
    <xf numFmtId="3" fontId="71" fillId="4" borderId="2" xfId="1" applyNumberFormat="1" applyFont="1" applyFill="1" applyBorder="1" applyAlignment="1">
      <alignment horizontal="center" vertical="center"/>
    </xf>
    <xf numFmtId="4" fontId="71" fillId="6" borderId="2" xfId="1" applyNumberFormat="1" applyFont="1" applyFill="1" applyBorder="1" applyAlignment="1">
      <alignment horizontal="center" vertical="center"/>
    </xf>
    <xf numFmtId="4" fontId="72" fillId="0" borderId="2" xfId="1" applyNumberFormat="1" applyFont="1" applyFill="1" applyBorder="1" applyAlignment="1">
      <alignment horizontal="center" vertical="center"/>
    </xf>
    <xf numFmtId="4" fontId="109" fillId="4" borderId="2" xfId="1" applyNumberFormat="1" applyFont="1" applyFill="1" applyBorder="1" applyAlignment="1">
      <alignment horizontal="center" vertical="center"/>
    </xf>
    <xf numFmtId="4" fontId="109" fillId="0" borderId="2" xfId="1" applyNumberFormat="1" applyFont="1" applyFill="1" applyBorder="1" applyAlignment="1">
      <alignment horizontal="center" vertical="center"/>
    </xf>
    <xf numFmtId="4" fontId="109" fillId="6" borderId="2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4" fontId="27" fillId="5" borderId="2" xfId="1" applyNumberFormat="1" applyFont="1" applyFill="1" applyBorder="1" applyAlignment="1" applyProtection="1">
      <alignment horizontal="center" vertical="center"/>
    </xf>
    <xf numFmtId="4" fontId="27" fillId="5" borderId="2" xfId="1" applyNumberFormat="1" applyFont="1" applyFill="1" applyBorder="1" applyAlignment="1">
      <alignment horizontal="center" vertical="center"/>
    </xf>
    <xf numFmtId="3" fontId="27" fillId="5" borderId="2" xfId="1" applyNumberFormat="1" applyFont="1" applyFill="1" applyBorder="1" applyAlignment="1">
      <alignment horizontal="center" vertical="center"/>
    </xf>
    <xf numFmtId="3" fontId="71" fillId="0" borderId="2" xfId="1" applyNumberFormat="1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 vertical="center"/>
    </xf>
    <xf numFmtId="0" fontId="75" fillId="0" borderId="0" xfId="0" applyFont="1" applyAlignment="1">
      <alignment vertical="center" wrapText="1"/>
    </xf>
    <xf numFmtId="4" fontId="75" fillId="0" borderId="0" xfId="0" applyNumberFormat="1" applyFont="1"/>
    <xf numFmtId="0" fontId="70" fillId="0" borderId="0" xfId="0" applyFont="1" applyFill="1" applyBorder="1"/>
    <xf numFmtId="0" fontId="110" fillId="0" borderId="0" xfId="0" applyFont="1"/>
    <xf numFmtId="4" fontId="67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4" fontId="85" fillId="6" borderId="2" xfId="1" applyNumberFormat="1" applyFont="1" applyFill="1" applyBorder="1" applyAlignment="1">
      <alignment horizontal="center" vertical="center"/>
    </xf>
    <xf numFmtId="4" fontId="46" fillId="6" borderId="13" xfId="1" applyNumberFormat="1" applyFont="1" applyFill="1" applyBorder="1" applyAlignment="1">
      <alignment horizontal="center"/>
    </xf>
    <xf numFmtId="4" fontId="108" fillId="6" borderId="2" xfId="1" applyNumberFormat="1" applyFont="1" applyFill="1" applyBorder="1" applyAlignment="1">
      <alignment horizontal="center"/>
    </xf>
    <xf numFmtId="4" fontId="82" fillId="6" borderId="2" xfId="1" applyNumberFormat="1" applyFont="1" applyFill="1" applyBorder="1" applyAlignment="1">
      <alignment horizontal="center" vertical="center"/>
    </xf>
    <xf numFmtId="4" fontId="19" fillId="0" borderId="14" xfId="1" applyNumberFormat="1" applyFont="1" applyFill="1" applyBorder="1" applyAlignment="1">
      <alignment horizontal="center" vertical="center"/>
    </xf>
    <xf numFmtId="4" fontId="19" fillId="4" borderId="14" xfId="1" applyNumberFormat="1" applyFont="1" applyFill="1" applyBorder="1" applyAlignment="1">
      <alignment horizontal="center" vertical="center"/>
    </xf>
    <xf numFmtId="3" fontId="21" fillId="0" borderId="10" xfId="1" applyNumberFormat="1" applyFont="1" applyFill="1" applyBorder="1" applyAlignment="1">
      <alignment horizontal="center" vertical="center"/>
    </xf>
    <xf numFmtId="3" fontId="21" fillId="4" borderId="10" xfId="1" applyNumberFormat="1" applyFont="1" applyFill="1" applyBorder="1" applyAlignment="1">
      <alignment horizontal="center" vertical="center"/>
    </xf>
    <xf numFmtId="4" fontId="67" fillId="4" borderId="11" xfId="1" applyNumberFormat="1" applyFont="1" applyFill="1" applyBorder="1" applyAlignment="1">
      <alignment horizontal="center" vertical="center"/>
    </xf>
    <xf numFmtId="4" fontId="67" fillId="0" borderId="29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67" fillId="6" borderId="29" xfId="1" applyNumberFormat="1" applyFont="1" applyFill="1" applyBorder="1" applyAlignment="1">
      <alignment horizontal="center" vertical="center"/>
    </xf>
    <xf numFmtId="4" fontId="63" fillId="4" borderId="7" xfId="1" applyNumberFormat="1" applyFont="1" applyFill="1" applyBorder="1" applyAlignment="1">
      <alignment horizontal="center" vertical="center"/>
    </xf>
    <xf numFmtId="4" fontId="81" fillId="5" borderId="0" xfId="0" applyNumberFormat="1" applyFont="1" applyFill="1" applyAlignment="1">
      <alignment horizontal="center"/>
    </xf>
    <xf numFmtId="3" fontId="70" fillId="0" borderId="2" xfId="1" applyNumberFormat="1" applyFont="1" applyFill="1" applyBorder="1" applyAlignment="1">
      <alignment horizontal="center" vertical="center"/>
    </xf>
    <xf numFmtId="4" fontId="72" fillId="0" borderId="11" xfId="1" applyNumberFormat="1" applyFont="1" applyFill="1" applyBorder="1" applyAlignment="1">
      <alignment horizontal="center" vertical="center"/>
    </xf>
    <xf numFmtId="4" fontId="72" fillId="6" borderId="7" xfId="1" applyNumberFormat="1" applyFont="1" applyFill="1" applyBorder="1" applyAlignment="1">
      <alignment horizontal="center" vertical="center"/>
    </xf>
    <xf numFmtId="4" fontId="72" fillId="4" borderId="11" xfId="1" applyNumberFormat="1" applyFont="1" applyFill="1" applyBorder="1" applyAlignment="1">
      <alignment horizontal="center" vertical="center"/>
    </xf>
    <xf numFmtId="4" fontId="72" fillId="3" borderId="11" xfId="1" applyNumberFormat="1" applyFont="1" applyFill="1" applyBorder="1" applyAlignment="1">
      <alignment horizontal="center" vertical="center"/>
    </xf>
    <xf numFmtId="4" fontId="72" fillId="0" borderId="7" xfId="1" applyNumberFormat="1" applyFont="1" applyFill="1" applyBorder="1" applyAlignment="1">
      <alignment horizontal="center" vertical="center"/>
    </xf>
    <xf numFmtId="4" fontId="111" fillId="5" borderId="7" xfId="1" applyNumberFormat="1" applyFont="1" applyFill="1" applyBorder="1" applyAlignment="1" applyProtection="1">
      <alignment horizontal="center"/>
    </xf>
    <xf numFmtId="14" fontId="21" fillId="0" borderId="2" xfId="3" applyNumberFormat="1" applyFont="1" applyFill="1" applyBorder="1" applyAlignment="1" applyProtection="1">
      <alignment horizontal="center"/>
    </xf>
    <xf numFmtId="0" fontId="1" fillId="0" borderId="2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70" fillId="0" borderId="2" xfId="0" applyFont="1" applyFill="1" applyBorder="1" applyAlignment="1">
      <alignment horizontal="left" vertical="center"/>
    </xf>
    <xf numFmtId="0" fontId="65" fillId="0" borderId="2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/>
    </xf>
    <xf numFmtId="169" fontId="26" fillId="0" borderId="22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center"/>
    </xf>
    <xf numFmtId="4" fontId="26" fillId="0" borderId="21" xfId="1" applyNumberFormat="1" applyFont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  <protection locked="0"/>
    </xf>
    <xf numFmtId="4" fontId="27" fillId="6" borderId="11" xfId="1" applyNumberFormat="1" applyFont="1" applyFill="1" applyBorder="1" applyAlignment="1">
      <alignment horizontal="center"/>
    </xf>
    <xf numFmtId="3" fontId="26" fillId="6" borderId="11" xfId="1" applyNumberFormat="1" applyFont="1" applyFill="1" applyBorder="1" applyAlignment="1">
      <alignment horizontal="center"/>
    </xf>
    <xf numFmtId="4" fontId="26" fillId="6" borderId="21" xfId="1" applyNumberFormat="1" applyFont="1" applyFill="1" applyBorder="1" applyAlignment="1">
      <alignment horizontal="center"/>
    </xf>
    <xf numFmtId="4" fontId="26" fillId="6" borderId="2" xfId="1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left" indent="5"/>
    </xf>
    <xf numFmtId="0" fontId="19" fillId="5" borderId="0" xfId="0" applyFont="1" applyFill="1" applyBorder="1" applyAlignment="1">
      <alignment horizontal="left" indent="27"/>
    </xf>
    <xf numFmtId="0" fontId="78" fillId="0" borderId="2" xfId="0" applyFont="1" applyFill="1" applyBorder="1" applyAlignment="1">
      <alignment horizontal="left" vertical="center" wrapText="1"/>
    </xf>
    <xf numFmtId="0" fontId="78" fillId="0" borderId="11" xfId="0" applyFont="1" applyFill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 wrapText="1"/>
    </xf>
    <xf numFmtId="0" fontId="78" fillId="0" borderId="2" xfId="0" applyFont="1" applyFill="1" applyBorder="1" applyAlignment="1">
      <alignment horizontal="left" vertical="center"/>
    </xf>
    <xf numFmtId="0" fontId="78" fillId="3" borderId="1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9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3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63" fillId="5" borderId="0" xfId="0" applyNumberFormat="1" applyFont="1" applyFill="1" applyBorder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546" name="AutoShape 1"/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5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548" name="AutoShape 1"/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260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2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284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2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308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3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49332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493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356" name="AutoShape 1"/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3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380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3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404" name="AutoShape 1"/>
        <xdr:cNvSpPr>
          <a:spLocks noChangeAspect="1" noChangeArrowheads="1"/>
        </xdr:cNvSpPr>
      </xdr:nvSpPr>
      <xdr:spPr bwMode="auto">
        <a:xfrm>
          <a:off x="6210300" y="0"/>
          <a:ext cx="1428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4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428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4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69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452" name="AutoShape 1"/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544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2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476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4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500" name="AutoShape 1"/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7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2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524" name="AutoShape 1"/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5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548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5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093" name="AutoShape 1"/>
        <xdr:cNvSpPr>
          <a:spLocks noChangeAspect="1" noChangeArrowheads="1"/>
        </xdr:cNvSpPr>
      </xdr:nvSpPr>
      <xdr:spPr bwMode="auto">
        <a:xfrm>
          <a:off x="5962650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0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013" name="AutoShape 1"/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0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31447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314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572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5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188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596" name="AutoShape 1"/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59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8751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87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620" name="AutoShape 1"/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62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644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6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578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57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668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6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692" name="AutoShape 1"/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69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121" name="AutoShape 1"/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580" name="AutoShape 1"/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5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716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7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212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2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142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54114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6740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67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7764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77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165" name="AutoShape 1"/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1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061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35283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35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35285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072" name="AutoShape 1"/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0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053" name="AutoShape 1"/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0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582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5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584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4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236" name="AutoShape 1"/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2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opLeftCell="A44" zoomScale="90" zoomScaleNormal="90" zoomScaleSheetLayoutView="70" workbookViewId="0">
      <selection activeCell="Q65" sqref="Q65"/>
    </sheetView>
  </sheetViews>
  <sheetFormatPr baseColWidth="10" defaultColWidth="9.140625" defaultRowHeight="15" x14ac:dyDescent="0.2"/>
  <cols>
    <col min="1" max="1" width="5" style="814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7.28515625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5.7109375" customWidth="1"/>
    <col min="13" max="13" width="6.140625" customWidth="1"/>
    <col min="14" max="14" width="16.42578125" customWidth="1"/>
    <col min="15" max="15" width="14" customWidth="1"/>
    <col min="16" max="16" width="5.5703125" customWidth="1"/>
    <col min="17" max="17" width="5.42578125" customWidth="1"/>
    <col min="18" max="18" width="16.28515625" customWidth="1"/>
    <col min="19" max="19" width="16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975" t="s">
        <v>0</v>
      </c>
      <c r="B5" s="1975"/>
      <c r="C5" s="1975"/>
      <c r="D5" s="1975"/>
      <c r="E5" s="1975"/>
      <c r="F5" s="1975"/>
      <c r="G5" s="1975"/>
      <c r="H5" s="1975"/>
      <c r="I5" s="1975"/>
      <c r="J5" s="1975"/>
      <c r="K5" s="1975"/>
      <c r="L5" s="1975"/>
      <c r="M5" s="1975"/>
      <c r="N5" s="1975"/>
      <c r="O5" s="1975"/>
      <c r="P5" s="1975"/>
      <c r="Q5" s="1975"/>
      <c r="R5" s="1975"/>
      <c r="S5" s="1975"/>
    </row>
    <row r="6" spans="1:20" ht="12.75" x14ac:dyDescent="0.2">
      <c r="A6" s="1975" t="s">
        <v>1</v>
      </c>
      <c r="B6" s="1975"/>
      <c r="C6" s="1975"/>
      <c r="D6" s="1975"/>
      <c r="E6" s="1975"/>
      <c r="F6" s="1975"/>
      <c r="G6" s="1975"/>
      <c r="H6" s="1975"/>
      <c r="I6" s="1975"/>
      <c r="J6" s="1975"/>
      <c r="K6" s="1975"/>
      <c r="L6" s="1975"/>
      <c r="M6" s="1975"/>
      <c r="N6" s="1975"/>
      <c r="O6" s="1975"/>
      <c r="P6" s="1975"/>
      <c r="Q6" s="1975"/>
      <c r="R6" s="1975"/>
      <c r="S6" s="1975"/>
    </row>
    <row r="7" spans="1:20" ht="12.75" x14ac:dyDescent="0.2">
      <c r="A7" s="1975" t="s">
        <v>2</v>
      </c>
      <c r="B7" s="1975"/>
      <c r="C7" s="1975"/>
      <c r="D7" s="1975"/>
      <c r="E7" s="1975"/>
      <c r="F7" s="1975"/>
      <c r="G7" s="1975"/>
      <c r="H7" s="1975"/>
      <c r="I7" s="1975"/>
      <c r="J7" s="1975"/>
      <c r="K7" s="1975"/>
      <c r="L7" s="1975"/>
      <c r="M7" s="1975"/>
      <c r="N7" s="1975"/>
      <c r="O7" s="1975"/>
      <c r="P7" s="1975"/>
      <c r="Q7" s="1975"/>
      <c r="R7" s="1975"/>
      <c r="S7" s="1975"/>
    </row>
    <row r="8" spans="1:20" ht="12.75" x14ac:dyDescent="0.2">
      <c r="A8" s="1975" t="s">
        <v>3</v>
      </c>
      <c r="B8" s="1975"/>
      <c r="C8" s="1975"/>
      <c r="D8" s="1975"/>
      <c r="E8" s="1975"/>
      <c r="F8" s="1975"/>
      <c r="G8" s="1975"/>
      <c r="H8" s="1975"/>
      <c r="I8" s="1975"/>
      <c r="J8" s="1975"/>
      <c r="K8" s="1975"/>
      <c r="L8" s="1975"/>
      <c r="M8" s="1975"/>
      <c r="N8" s="1975"/>
      <c r="O8" s="1975"/>
      <c r="P8" s="1975"/>
      <c r="Q8" s="1975"/>
      <c r="R8" s="1975"/>
      <c r="S8" s="1975"/>
    </row>
    <row r="9" spans="1:20" ht="15.75" x14ac:dyDescent="0.25">
      <c r="A9" s="929"/>
      <c r="B9" s="380"/>
      <c r="C9" s="380"/>
      <c r="D9" s="380"/>
      <c r="E9" s="380"/>
      <c r="F9" s="380"/>
      <c r="G9" s="380"/>
      <c r="H9" s="1532" t="s">
        <v>954</v>
      </c>
      <c r="I9" s="488"/>
      <c r="J9" s="543" t="s">
        <v>1743</v>
      </c>
      <c r="K9" s="910" t="s">
        <v>1804</v>
      </c>
      <c r="L9" s="488"/>
      <c r="M9" s="488"/>
      <c r="N9" s="488"/>
      <c r="O9" s="380"/>
      <c r="P9" s="380"/>
      <c r="Q9" s="380"/>
      <c r="R9" s="380"/>
      <c r="S9" s="380"/>
    </row>
    <row r="10" spans="1:20" ht="15.75" x14ac:dyDescent="0.25">
      <c r="A10" s="874"/>
      <c r="B10" s="874"/>
      <c r="C10" s="874"/>
      <c r="D10" s="874"/>
      <c r="E10" s="874"/>
      <c r="F10" s="874"/>
      <c r="G10" s="874"/>
      <c r="H10" s="1533" t="s">
        <v>52</v>
      </c>
      <c r="I10" s="874"/>
      <c r="J10" s="874"/>
      <c r="K10" s="874"/>
      <c r="L10" s="874"/>
      <c r="M10" s="874"/>
      <c r="N10" s="874"/>
      <c r="O10" s="874"/>
      <c r="P10" s="874"/>
      <c r="Q10" s="874"/>
      <c r="R10" s="874"/>
      <c r="S10" s="874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962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1805</v>
      </c>
      <c r="S11" s="1051" t="s">
        <v>1619</v>
      </c>
    </row>
    <row r="12" spans="1:20" ht="15.75" x14ac:dyDescent="0.25">
      <c r="A12" s="876">
        <v>1</v>
      </c>
      <c r="B12" s="877">
        <v>2</v>
      </c>
      <c r="C12" s="877">
        <v>3</v>
      </c>
      <c r="D12" s="877">
        <v>4</v>
      </c>
      <c r="E12" s="877">
        <v>5</v>
      </c>
      <c r="F12" s="877">
        <v>6</v>
      </c>
      <c r="G12" s="877">
        <v>7</v>
      </c>
      <c r="H12" s="1534">
        <v>8</v>
      </c>
      <c r="I12" s="877">
        <v>9</v>
      </c>
      <c r="J12" s="877">
        <v>10</v>
      </c>
      <c r="K12" s="877">
        <v>11</v>
      </c>
      <c r="L12" s="877">
        <v>12</v>
      </c>
      <c r="M12" s="877">
        <v>13</v>
      </c>
      <c r="N12" s="878">
        <v>14</v>
      </c>
      <c r="O12" s="878">
        <v>15</v>
      </c>
      <c r="P12" s="877">
        <v>16</v>
      </c>
      <c r="Q12" s="877">
        <v>17</v>
      </c>
      <c r="R12" s="877">
        <v>18</v>
      </c>
      <c r="S12" s="877">
        <v>19</v>
      </c>
    </row>
    <row r="13" spans="1:20" ht="15.75" x14ac:dyDescent="0.25">
      <c r="A13" s="879">
        <v>1</v>
      </c>
      <c r="B13" s="1420">
        <v>41799</v>
      </c>
      <c r="C13" s="1537">
        <v>1</v>
      </c>
      <c r="D13" s="1538">
        <v>61</v>
      </c>
      <c r="E13" s="1468" t="s">
        <v>1106</v>
      </c>
      <c r="F13" s="1539"/>
      <c r="G13" s="1422">
        <v>1</v>
      </c>
      <c r="H13" s="1423" t="s">
        <v>972</v>
      </c>
      <c r="I13" s="1539"/>
      <c r="J13" s="1422" t="s">
        <v>28</v>
      </c>
      <c r="K13" s="1814" t="s">
        <v>927</v>
      </c>
      <c r="L13" s="1425">
        <v>5938</v>
      </c>
      <c r="M13" s="1426">
        <v>3</v>
      </c>
      <c r="N13" s="1466">
        <f>IF(M13=0,"N/A",+L13/M13)</f>
        <v>1979.3333333333333</v>
      </c>
      <c r="O13" s="1832"/>
      <c r="P13" s="1878">
        <v>3</v>
      </c>
      <c r="Q13" s="1791"/>
      <c r="R13" s="1879">
        <f t="shared" ref="R13:R23" si="0">N13*P13+O13*Q13</f>
        <v>5938</v>
      </c>
      <c r="S13" s="1880">
        <f>+L13-R13</f>
        <v>0</v>
      </c>
    </row>
    <row r="14" spans="1:20" ht="47.25" x14ac:dyDescent="0.25">
      <c r="A14" s="879">
        <v>2</v>
      </c>
      <c r="B14" s="1420">
        <v>42110</v>
      </c>
      <c r="C14" s="1537">
        <v>1</v>
      </c>
      <c r="D14" s="1538">
        <v>61</v>
      </c>
      <c r="E14" s="1468" t="s">
        <v>1146</v>
      </c>
      <c r="F14" s="1539"/>
      <c r="G14" s="1422">
        <v>1</v>
      </c>
      <c r="H14" s="1423" t="s">
        <v>1147</v>
      </c>
      <c r="I14" s="1539"/>
      <c r="J14" s="1422"/>
      <c r="K14" s="1814" t="s">
        <v>927</v>
      </c>
      <c r="L14" s="1425">
        <v>14553.83</v>
      </c>
      <c r="M14" s="1426">
        <v>5</v>
      </c>
      <c r="N14" s="1410">
        <f>IF(M14=0,"N/A",+L14/M14)</f>
        <v>2910.7660000000001</v>
      </c>
      <c r="O14" s="1410">
        <f>IF(M14=0,"N/A",+N14/12)</f>
        <v>242.56383333333335</v>
      </c>
      <c r="P14" s="1540">
        <v>2</v>
      </c>
      <c r="Q14" s="1541">
        <v>5</v>
      </c>
      <c r="R14" s="1542">
        <f t="shared" si="0"/>
        <v>7034.3511666666673</v>
      </c>
      <c r="S14" s="880">
        <f t="shared" ref="S14:S63" si="1">+L14-R14</f>
        <v>7519.4788333333327</v>
      </c>
    </row>
    <row r="15" spans="1:20" ht="15.75" x14ac:dyDescent="0.25">
      <c r="A15" s="879">
        <v>3</v>
      </c>
      <c r="B15" s="1420">
        <v>42367</v>
      </c>
      <c r="C15" s="1537">
        <v>1</v>
      </c>
      <c r="D15" s="1538">
        <v>61</v>
      </c>
      <c r="E15" s="1468" t="s">
        <v>1146</v>
      </c>
      <c r="F15" s="1539"/>
      <c r="G15" s="1422">
        <v>1</v>
      </c>
      <c r="H15" s="1423" t="s">
        <v>1148</v>
      </c>
      <c r="I15" s="1539"/>
      <c r="J15" s="1422" t="s">
        <v>1149</v>
      </c>
      <c r="K15" s="1814" t="s">
        <v>927</v>
      </c>
      <c r="L15" s="1425">
        <v>34925</v>
      </c>
      <c r="M15" s="1426">
        <v>3</v>
      </c>
      <c r="N15" s="1410">
        <f>IF(M15=0,"N/A",+L15/M15)</f>
        <v>11641.666666666666</v>
      </c>
      <c r="O15" s="1410">
        <f t="shared" ref="O15:O21" si="2">IF(M15=0,"N/A",+N15/12)</f>
        <v>970.1388888888888</v>
      </c>
      <c r="P15" s="1540">
        <v>1</v>
      </c>
      <c r="Q15" s="1541">
        <v>9</v>
      </c>
      <c r="R15" s="1542">
        <f t="shared" si="0"/>
        <v>20372.916666666664</v>
      </c>
      <c r="S15" s="880">
        <f t="shared" si="1"/>
        <v>14552.083333333336</v>
      </c>
    </row>
    <row r="16" spans="1:20" ht="15.75" x14ac:dyDescent="0.25">
      <c r="A16" s="879">
        <v>4</v>
      </c>
      <c r="B16" s="1420">
        <v>42275</v>
      </c>
      <c r="C16" s="1537">
        <v>1</v>
      </c>
      <c r="D16" s="1538">
        <v>61</v>
      </c>
      <c r="E16" s="1468" t="s">
        <v>1106</v>
      </c>
      <c r="F16" s="1539"/>
      <c r="G16" s="1422">
        <v>1</v>
      </c>
      <c r="H16" s="1423" t="s">
        <v>30</v>
      </c>
      <c r="I16" s="1539"/>
      <c r="J16" s="1422" t="s">
        <v>129</v>
      </c>
      <c r="K16" s="1814" t="s">
        <v>927</v>
      </c>
      <c r="L16" s="1425">
        <v>2695.01</v>
      </c>
      <c r="M16" s="1426">
        <v>3</v>
      </c>
      <c r="N16" s="1410">
        <f>IF(M16=0,"N/A",+L16/M16)</f>
        <v>898.3366666666667</v>
      </c>
      <c r="O16" s="1410">
        <f>IF(M16=0,"N/A",+N16/12)</f>
        <v>74.861388888888897</v>
      </c>
      <c r="P16" s="1540">
        <v>2</v>
      </c>
      <c r="Q16" s="1541"/>
      <c r="R16" s="1542">
        <f t="shared" si="0"/>
        <v>1796.6733333333334</v>
      </c>
      <c r="S16" s="880">
        <f t="shared" si="1"/>
        <v>898.33666666666682</v>
      </c>
      <c r="T16" s="880"/>
    </row>
    <row r="17" spans="1:20" ht="15.75" x14ac:dyDescent="0.25">
      <c r="A17" s="879">
        <v>5</v>
      </c>
      <c r="B17" s="1420">
        <v>42334</v>
      </c>
      <c r="C17" s="1537">
        <v>1</v>
      </c>
      <c r="D17" s="1538">
        <v>61</v>
      </c>
      <c r="E17" s="1543" t="s">
        <v>1106</v>
      </c>
      <c r="F17" s="1539"/>
      <c r="G17" s="1422">
        <v>1</v>
      </c>
      <c r="H17" s="1423" t="s">
        <v>30</v>
      </c>
      <c r="I17" s="1539"/>
      <c r="J17" s="1422" t="s">
        <v>129</v>
      </c>
      <c r="K17" s="1814" t="s">
        <v>927</v>
      </c>
      <c r="L17" s="1425">
        <v>2695.0010000000002</v>
      </c>
      <c r="M17" s="1426">
        <v>3</v>
      </c>
      <c r="N17" s="1410">
        <f>IF(M17=0,"N/A",+L17/M17)</f>
        <v>898.33366666666677</v>
      </c>
      <c r="O17" s="1410">
        <f>IF(M17=0,"N/A",+N17/12)</f>
        <v>74.861138888888902</v>
      </c>
      <c r="P17" s="1540">
        <v>1</v>
      </c>
      <c r="Q17" s="1541">
        <v>10</v>
      </c>
      <c r="R17" s="1542">
        <f t="shared" si="0"/>
        <v>1646.9450555555559</v>
      </c>
      <c r="S17" s="880">
        <f t="shared" si="1"/>
        <v>1048.0559444444443</v>
      </c>
      <c r="T17" s="880"/>
    </row>
    <row r="18" spans="1:20" ht="31.5" x14ac:dyDescent="0.25">
      <c r="A18" s="879">
        <v>6</v>
      </c>
      <c r="B18" s="1420">
        <v>42348</v>
      </c>
      <c r="C18" s="1537">
        <v>1</v>
      </c>
      <c r="D18" s="1538">
        <v>61</v>
      </c>
      <c r="E18" s="1617">
        <v>617</v>
      </c>
      <c r="F18" s="1539"/>
      <c r="G18" s="1422">
        <v>1</v>
      </c>
      <c r="H18" s="1423" t="s">
        <v>1150</v>
      </c>
      <c r="I18" s="1539"/>
      <c r="J18" s="1422"/>
      <c r="K18" s="1814" t="s">
        <v>165</v>
      </c>
      <c r="L18" s="1425">
        <v>8165.19</v>
      </c>
      <c r="M18" s="1426">
        <v>10</v>
      </c>
      <c r="N18" s="1410">
        <f t="shared" ref="N18:N23" si="3">IF(M18=0,"N/A",+L18/M18)</f>
        <v>816.51900000000001</v>
      </c>
      <c r="O18" s="1410">
        <f>IF(M18=0,"N/A",+N18/12)</f>
        <v>68.04325</v>
      </c>
      <c r="P18" s="1895">
        <v>1</v>
      </c>
      <c r="Q18" s="1541">
        <v>9</v>
      </c>
      <c r="R18" s="1542">
        <f t="shared" si="0"/>
        <v>1428.90825</v>
      </c>
      <c r="S18" s="880">
        <f t="shared" si="1"/>
        <v>6736.2817500000001</v>
      </c>
    </row>
    <row r="19" spans="1:20" ht="31.5" x14ac:dyDescent="0.25">
      <c r="A19" s="879">
        <v>7</v>
      </c>
      <c r="B19" s="1420">
        <v>42348</v>
      </c>
      <c r="C19" s="1537">
        <v>1</v>
      </c>
      <c r="D19" s="1538">
        <v>61</v>
      </c>
      <c r="E19" s="1468" t="s">
        <v>1107</v>
      </c>
      <c r="F19" s="1539"/>
      <c r="G19" s="1422">
        <v>1</v>
      </c>
      <c r="H19" s="1423" t="s">
        <v>1151</v>
      </c>
      <c r="I19" s="1539"/>
      <c r="J19" s="1619"/>
      <c r="K19" s="1814" t="s">
        <v>165</v>
      </c>
      <c r="L19" s="1404">
        <v>5469.3</v>
      </c>
      <c r="M19" s="1426">
        <v>10</v>
      </c>
      <c r="N19" s="1410">
        <f t="shared" si="3"/>
        <v>546.93000000000006</v>
      </c>
      <c r="O19" s="1410">
        <f t="shared" si="2"/>
        <v>45.577500000000008</v>
      </c>
      <c r="P19" s="1540">
        <v>1</v>
      </c>
      <c r="Q19" s="1541">
        <v>9</v>
      </c>
      <c r="R19" s="1542">
        <f t="shared" si="0"/>
        <v>957.12750000000005</v>
      </c>
      <c r="S19" s="880">
        <f t="shared" si="1"/>
        <v>4512.1725000000006</v>
      </c>
    </row>
    <row r="20" spans="1:20" ht="15.75" x14ac:dyDescent="0.25">
      <c r="A20" s="879">
        <v>8</v>
      </c>
      <c r="B20" s="1420">
        <v>42348</v>
      </c>
      <c r="C20" s="1537">
        <v>1</v>
      </c>
      <c r="D20" s="1538">
        <v>61</v>
      </c>
      <c r="E20" s="1468" t="s">
        <v>1107</v>
      </c>
      <c r="F20" s="1539"/>
      <c r="G20" s="1422">
        <v>1</v>
      </c>
      <c r="H20" s="1423" t="s">
        <v>1152</v>
      </c>
      <c r="I20" s="1539"/>
      <c r="J20" s="1422"/>
      <c r="K20" s="1814" t="s">
        <v>165</v>
      </c>
      <c r="L20" s="1404">
        <v>5146.45</v>
      </c>
      <c r="M20" s="1426">
        <v>10</v>
      </c>
      <c r="N20" s="1410">
        <f t="shared" si="3"/>
        <v>514.64499999999998</v>
      </c>
      <c r="O20" s="1410">
        <f t="shared" si="2"/>
        <v>42.887083333333329</v>
      </c>
      <c r="P20" s="1540">
        <v>1</v>
      </c>
      <c r="Q20" s="1541">
        <v>9</v>
      </c>
      <c r="R20" s="1542">
        <f t="shared" si="0"/>
        <v>900.62874999999997</v>
      </c>
      <c r="S20" s="880">
        <f t="shared" si="1"/>
        <v>4245.82125</v>
      </c>
    </row>
    <row r="21" spans="1:20" ht="15.75" x14ac:dyDescent="0.25">
      <c r="A21" s="879">
        <v>9</v>
      </c>
      <c r="B21" s="1311">
        <v>41082</v>
      </c>
      <c r="C21" s="1537">
        <v>1</v>
      </c>
      <c r="D21" s="1544">
        <v>61</v>
      </c>
      <c r="E21" s="1293">
        <v>617</v>
      </c>
      <c r="F21" s="1294"/>
      <c r="G21" s="1308">
        <v>1</v>
      </c>
      <c r="H21" s="1295" t="s">
        <v>821</v>
      </c>
      <c r="I21" s="1308"/>
      <c r="J21" s="1308"/>
      <c r="K21" s="1815" t="s">
        <v>54</v>
      </c>
      <c r="L21" s="1297">
        <v>6264</v>
      </c>
      <c r="M21" s="1545">
        <v>10</v>
      </c>
      <c r="N21" s="1301">
        <f t="shared" si="3"/>
        <v>626.4</v>
      </c>
      <c r="O21" s="1301">
        <f t="shared" si="2"/>
        <v>52.199999999999996</v>
      </c>
      <c r="P21" s="1302">
        <v>5</v>
      </c>
      <c r="Q21" s="1302">
        <v>3</v>
      </c>
      <c r="R21" s="1542">
        <f t="shared" si="0"/>
        <v>3288.6</v>
      </c>
      <c r="S21" s="880">
        <f t="shared" si="1"/>
        <v>2975.4</v>
      </c>
    </row>
    <row r="22" spans="1:20" ht="15.75" x14ac:dyDescent="0.25">
      <c r="A22" s="879">
        <v>10</v>
      </c>
      <c r="B22" s="1420">
        <v>41799</v>
      </c>
      <c r="C22" s="1537">
        <v>1</v>
      </c>
      <c r="D22" s="1538">
        <v>61</v>
      </c>
      <c r="E22" s="1468" t="s">
        <v>1106</v>
      </c>
      <c r="F22" s="1539"/>
      <c r="G22" s="1422">
        <v>1</v>
      </c>
      <c r="H22" s="1423" t="s">
        <v>31</v>
      </c>
      <c r="I22" s="1539"/>
      <c r="J22" s="1422"/>
      <c r="K22" s="1814" t="s">
        <v>927</v>
      </c>
      <c r="L22" s="1425">
        <v>2388</v>
      </c>
      <c r="M22" s="1426">
        <v>3</v>
      </c>
      <c r="N22" s="1466">
        <f t="shared" si="3"/>
        <v>796</v>
      </c>
      <c r="O22" s="1466"/>
      <c r="P22" s="1878">
        <v>3</v>
      </c>
      <c r="Q22" s="1791"/>
      <c r="R22" s="1879">
        <f t="shared" si="0"/>
        <v>2388</v>
      </c>
      <c r="S22" s="1880">
        <f t="shared" si="1"/>
        <v>0</v>
      </c>
    </row>
    <row r="23" spans="1:20" ht="31.5" x14ac:dyDescent="0.25">
      <c r="A23" s="879">
        <v>11</v>
      </c>
      <c r="B23" s="1420">
        <v>41799</v>
      </c>
      <c r="C23" s="1537">
        <v>1</v>
      </c>
      <c r="D23" s="1538">
        <v>61</v>
      </c>
      <c r="E23" s="1468" t="s">
        <v>1106</v>
      </c>
      <c r="F23" s="1539"/>
      <c r="G23" s="1422">
        <v>1</v>
      </c>
      <c r="H23" s="1423" t="s">
        <v>978</v>
      </c>
      <c r="I23" s="1422" t="s">
        <v>979</v>
      </c>
      <c r="J23" s="1422" t="s">
        <v>73</v>
      </c>
      <c r="K23" s="1814" t="s">
        <v>927</v>
      </c>
      <c r="L23" s="1425">
        <v>1653</v>
      </c>
      <c r="M23" s="1426">
        <v>3</v>
      </c>
      <c r="N23" s="1466">
        <f t="shared" si="3"/>
        <v>551</v>
      </c>
      <c r="O23" s="1466"/>
      <c r="P23" s="1878">
        <v>3</v>
      </c>
      <c r="Q23" s="1791"/>
      <c r="R23" s="1879">
        <f t="shared" si="0"/>
        <v>1653</v>
      </c>
      <c r="S23" s="1880">
        <f t="shared" si="1"/>
        <v>0</v>
      </c>
    </row>
    <row r="24" spans="1:20" ht="15.75" x14ac:dyDescent="0.25">
      <c r="A24" s="879">
        <v>12</v>
      </c>
      <c r="B24" s="1420">
        <v>39911</v>
      </c>
      <c r="C24" s="1537">
        <v>1</v>
      </c>
      <c r="D24" s="1538">
        <v>61</v>
      </c>
      <c r="E24" s="1468">
        <v>614</v>
      </c>
      <c r="F24" s="1539"/>
      <c r="G24" s="1422">
        <v>2</v>
      </c>
      <c r="H24" s="1423" t="s">
        <v>1785</v>
      </c>
      <c r="I24" s="1539"/>
      <c r="J24" s="1422" t="s">
        <v>73</v>
      </c>
      <c r="K24" s="1814" t="s">
        <v>927</v>
      </c>
      <c r="L24" s="1425">
        <v>331.76</v>
      </c>
      <c r="M24" s="1426">
        <v>3</v>
      </c>
      <c r="N24" s="1299"/>
      <c r="O24" s="1299"/>
      <c r="P24" s="1428">
        <v>3</v>
      </c>
      <c r="Q24" s="1429"/>
      <c r="R24" s="1893" t="s">
        <v>52</v>
      </c>
      <c r="S24" s="1819" t="e">
        <f t="shared" si="1"/>
        <v>#VALUE!</v>
      </c>
    </row>
    <row r="25" spans="1:20" ht="15.75" x14ac:dyDescent="0.25">
      <c r="A25" s="879">
        <v>13</v>
      </c>
      <c r="B25" s="1420">
        <v>39911</v>
      </c>
      <c r="C25" s="1537">
        <v>1</v>
      </c>
      <c r="D25" s="1538">
        <v>61</v>
      </c>
      <c r="E25" s="1468">
        <v>614</v>
      </c>
      <c r="F25" s="1539"/>
      <c r="G25" s="1422">
        <v>1</v>
      </c>
      <c r="H25" s="1423" t="s">
        <v>30</v>
      </c>
      <c r="I25" s="1539"/>
      <c r="J25" s="1422" t="s">
        <v>399</v>
      </c>
      <c r="K25" s="1814" t="s">
        <v>927</v>
      </c>
      <c r="L25" s="1425">
        <v>2237.64</v>
      </c>
      <c r="M25" s="1426">
        <v>3</v>
      </c>
      <c r="N25" s="1299"/>
      <c r="O25" s="1299"/>
      <c r="P25" s="1428">
        <v>3</v>
      </c>
      <c r="Q25" s="1429"/>
      <c r="R25" s="1546">
        <v>2237.64</v>
      </c>
      <c r="S25" s="1819">
        <f t="shared" si="1"/>
        <v>0</v>
      </c>
    </row>
    <row r="26" spans="1:20" ht="15.75" x14ac:dyDescent="0.25">
      <c r="A26" s="879">
        <v>14</v>
      </c>
      <c r="B26" s="1547">
        <v>40968</v>
      </c>
      <c r="C26" s="1537">
        <v>1</v>
      </c>
      <c r="D26" s="1538">
        <v>61</v>
      </c>
      <c r="E26" s="1468">
        <v>614</v>
      </c>
      <c r="F26" s="1538"/>
      <c r="G26" s="1422">
        <v>1</v>
      </c>
      <c r="H26" s="1548" t="s">
        <v>822</v>
      </c>
      <c r="I26" s="1538"/>
      <c r="J26" s="1538" t="s">
        <v>823</v>
      </c>
      <c r="K26" s="1814" t="s">
        <v>927</v>
      </c>
      <c r="L26" s="1549">
        <v>6075</v>
      </c>
      <c r="M26" s="1550">
        <v>3</v>
      </c>
      <c r="N26" s="1418">
        <v>0</v>
      </c>
      <c r="O26" s="1418">
        <f>IF(M26=0,"N/A",+N26/12)</f>
        <v>0</v>
      </c>
      <c r="P26" s="1551">
        <v>3</v>
      </c>
      <c r="Q26" s="1429"/>
      <c r="R26" s="1546">
        <v>6075</v>
      </c>
      <c r="S26" s="1819">
        <f t="shared" si="1"/>
        <v>0</v>
      </c>
    </row>
    <row r="27" spans="1:20" ht="15.75" x14ac:dyDescent="0.25">
      <c r="A27" s="879">
        <v>15</v>
      </c>
      <c r="B27" s="1552">
        <v>36889</v>
      </c>
      <c r="C27" s="1537">
        <v>1</v>
      </c>
      <c r="D27" s="1422">
        <v>61</v>
      </c>
      <c r="E27" s="1422">
        <v>616</v>
      </c>
      <c r="F27" s="1422"/>
      <c r="G27" s="1422">
        <v>1</v>
      </c>
      <c r="H27" s="1423" t="s">
        <v>37</v>
      </c>
      <c r="I27" s="1422"/>
      <c r="J27" s="1422" t="s">
        <v>98</v>
      </c>
      <c r="K27" s="1814" t="s">
        <v>927</v>
      </c>
      <c r="L27" s="1425">
        <v>8000</v>
      </c>
      <c r="M27" s="1426">
        <v>3</v>
      </c>
      <c r="N27" s="1418"/>
      <c r="O27" s="1418"/>
      <c r="P27" s="1428">
        <v>3</v>
      </c>
      <c r="Q27" s="1429"/>
      <c r="R27" s="1546">
        <v>8000</v>
      </c>
      <c r="S27" s="1819">
        <f t="shared" si="1"/>
        <v>0</v>
      </c>
    </row>
    <row r="28" spans="1:20" ht="31.5" x14ac:dyDescent="0.25">
      <c r="A28" s="879">
        <v>16</v>
      </c>
      <c r="B28" s="1552">
        <v>36827</v>
      </c>
      <c r="C28" s="1537">
        <v>1</v>
      </c>
      <c r="D28" s="1422">
        <v>61</v>
      </c>
      <c r="E28" s="1422">
        <v>617</v>
      </c>
      <c r="F28" s="1422"/>
      <c r="G28" s="1422">
        <v>1</v>
      </c>
      <c r="H28" s="1423" t="s">
        <v>62</v>
      </c>
      <c r="I28" s="1422"/>
      <c r="J28" s="1422" t="s">
        <v>19</v>
      </c>
      <c r="K28" s="1814" t="s">
        <v>1679</v>
      </c>
      <c r="L28" s="1425">
        <v>3043.84</v>
      </c>
      <c r="M28" s="1426">
        <v>10</v>
      </c>
      <c r="N28" s="1418"/>
      <c r="O28" s="1418"/>
      <c r="P28" s="1428">
        <v>10</v>
      </c>
      <c r="Q28" s="1429"/>
      <c r="R28" s="1546">
        <v>3043.84</v>
      </c>
      <c r="S28" s="1819">
        <f t="shared" si="1"/>
        <v>0</v>
      </c>
    </row>
    <row r="29" spans="1:20" ht="15.75" x14ac:dyDescent="0.25">
      <c r="A29" s="879">
        <v>17</v>
      </c>
      <c r="B29" s="1552">
        <v>40903</v>
      </c>
      <c r="C29" s="1537">
        <v>1</v>
      </c>
      <c r="D29" s="1422">
        <v>61</v>
      </c>
      <c r="E29" s="1422">
        <v>617</v>
      </c>
      <c r="F29" s="1422"/>
      <c r="G29" s="1422">
        <v>1</v>
      </c>
      <c r="H29" s="1423" t="s">
        <v>21</v>
      </c>
      <c r="I29" s="1422"/>
      <c r="J29" s="1422"/>
      <c r="K29" s="1814" t="s">
        <v>927</v>
      </c>
      <c r="L29" s="1425">
        <v>18000</v>
      </c>
      <c r="M29" s="1426">
        <v>10</v>
      </c>
      <c r="N29" s="1410">
        <f>IF(M29=0,"N/A",+L29/M29)</f>
        <v>1800</v>
      </c>
      <c r="O29" s="1410">
        <f>IF(M29=0,"N/A",+N29/12)</f>
        <v>150</v>
      </c>
      <c r="P29" s="1553">
        <v>5</v>
      </c>
      <c r="Q29" s="1541">
        <v>9</v>
      </c>
      <c r="R29" s="1542">
        <v>9600</v>
      </c>
      <c r="S29" s="880">
        <f t="shared" si="1"/>
        <v>8400</v>
      </c>
    </row>
    <row r="30" spans="1:20" ht="15.75" x14ac:dyDescent="0.25">
      <c r="A30" s="879">
        <v>18</v>
      </c>
      <c r="B30" s="1552">
        <v>38896</v>
      </c>
      <c r="C30" s="1537">
        <v>1</v>
      </c>
      <c r="D30" s="1422">
        <v>61</v>
      </c>
      <c r="E30" s="1422">
        <v>617</v>
      </c>
      <c r="F30" s="1422"/>
      <c r="G30" s="1422">
        <v>1</v>
      </c>
      <c r="H30" s="1423" t="s">
        <v>63</v>
      </c>
      <c r="I30" s="1422"/>
      <c r="J30" s="1422" t="s">
        <v>19</v>
      </c>
      <c r="K30" s="1814" t="s">
        <v>927</v>
      </c>
      <c r="L30" s="1425">
        <v>5231.6000000000004</v>
      </c>
      <c r="M30" s="1426">
        <v>10</v>
      </c>
      <c r="N30" s="1418"/>
      <c r="O30" s="1418"/>
      <c r="P30" s="1428">
        <v>10</v>
      </c>
      <c r="Q30" s="1429"/>
      <c r="R30" s="1546">
        <v>5231.6000000000004</v>
      </c>
      <c r="S30" s="1819">
        <f t="shared" si="1"/>
        <v>0</v>
      </c>
    </row>
    <row r="31" spans="1:20" ht="31.5" x14ac:dyDescent="0.25">
      <c r="A31" s="879">
        <v>19</v>
      </c>
      <c r="B31" s="1554">
        <v>39090</v>
      </c>
      <c r="C31" s="1537">
        <v>1</v>
      </c>
      <c r="D31" s="1422">
        <v>61</v>
      </c>
      <c r="E31" s="1422">
        <v>617</v>
      </c>
      <c r="F31" s="1422"/>
      <c r="G31" s="1422">
        <v>1</v>
      </c>
      <c r="H31" s="1423" t="s">
        <v>64</v>
      </c>
      <c r="I31" s="1422"/>
      <c r="J31" s="1422" t="s">
        <v>65</v>
      </c>
      <c r="K31" s="1814" t="s">
        <v>927</v>
      </c>
      <c r="L31" s="1425">
        <v>6960</v>
      </c>
      <c r="M31" s="1426">
        <v>10</v>
      </c>
      <c r="N31" s="1418"/>
      <c r="O31" s="1418"/>
      <c r="P31" s="1428">
        <v>10</v>
      </c>
      <c r="Q31" s="1429"/>
      <c r="R31" s="1546">
        <v>6960</v>
      </c>
      <c r="S31" s="1819">
        <f t="shared" si="1"/>
        <v>0</v>
      </c>
    </row>
    <row r="32" spans="1:20" ht="15.75" x14ac:dyDescent="0.25">
      <c r="A32" s="879">
        <v>20</v>
      </c>
      <c r="B32" s="1552">
        <v>39722</v>
      </c>
      <c r="C32" s="1537">
        <v>1</v>
      </c>
      <c r="D32" s="1422">
        <v>61</v>
      </c>
      <c r="E32" s="1422">
        <v>617</v>
      </c>
      <c r="F32" s="1422"/>
      <c r="G32" s="1422">
        <v>1</v>
      </c>
      <c r="H32" s="1423" t="s">
        <v>67</v>
      </c>
      <c r="I32" s="1422">
        <v>7710005519</v>
      </c>
      <c r="J32" s="1422" t="s">
        <v>68</v>
      </c>
      <c r="K32" s="1814" t="s">
        <v>927</v>
      </c>
      <c r="L32" s="1425">
        <v>40247.839999999997</v>
      </c>
      <c r="M32" s="1426">
        <v>10</v>
      </c>
      <c r="N32" s="1410">
        <f>IF(M32=0,"N/A",+L32/M32)</f>
        <v>4024.7839999999997</v>
      </c>
      <c r="O32" s="1410">
        <f>IF(M32=0,"N/A",+N32/12)</f>
        <v>335.39866666666666</v>
      </c>
      <c r="P32" s="1540">
        <v>8</v>
      </c>
      <c r="Q32" s="1541">
        <v>11</v>
      </c>
      <c r="R32" s="1542">
        <f>N32*P32+O32*Q32</f>
        <v>35887.657333333329</v>
      </c>
      <c r="S32" s="880">
        <f>+L32-R32</f>
        <v>4360.1826666666675</v>
      </c>
    </row>
    <row r="33" spans="1:42" ht="31.5" x14ac:dyDescent="0.25">
      <c r="A33" s="879">
        <v>21</v>
      </c>
      <c r="B33" s="1552">
        <v>36860</v>
      </c>
      <c r="C33" s="1537">
        <v>1</v>
      </c>
      <c r="D33" s="1422">
        <v>61</v>
      </c>
      <c r="E33" s="1422">
        <v>617</v>
      </c>
      <c r="F33" s="1422">
        <v>127793</v>
      </c>
      <c r="G33" s="1422">
        <v>1</v>
      </c>
      <c r="H33" s="1423" t="s">
        <v>69</v>
      </c>
      <c r="I33" s="1422"/>
      <c r="J33" s="1422"/>
      <c r="K33" s="1814" t="s">
        <v>927</v>
      </c>
      <c r="L33" s="1425">
        <v>600</v>
      </c>
      <c r="M33" s="1426">
        <v>10</v>
      </c>
      <c r="N33" s="1466"/>
      <c r="O33" s="1466"/>
      <c r="P33" s="1790">
        <v>10</v>
      </c>
      <c r="Q33" s="1791"/>
      <c r="R33" s="1546">
        <v>600</v>
      </c>
      <c r="S33" s="1819">
        <f t="shared" si="1"/>
        <v>0</v>
      </c>
    </row>
    <row r="34" spans="1:42" ht="31.5" x14ac:dyDescent="0.25">
      <c r="A34" s="879">
        <v>22</v>
      </c>
      <c r="B34" s="1554">
        <v>39526</v>
      </c>
      <c r="C34" s="1537">
        <v>1</v>
      </c>
      <c r="D34" s="1422">
        <v>61</v>
      </c>
      <c r="E34" s="1422">
        <v>617</v>
      </c>
      <c r="F34" s="1422"/>
      <c r="G34" s="1422">
        <v>1</v>
      </c>
      <c r="H34" s="1423" t="s">
        <v>70</v>
      </c>
      <c r="I34" s="1422"/>
      <c r="J34" s="1422" t="s">
        <v>71</v>
      </c>
      <c r="K34" s="1814" t="s">
        <v>927</v>
      </c>
      <c r="L34" s="1425">
        <v>6695</v>
      </c>
      <c r="M34" s="1426">
        <v>10</v>
      </c>
      <c r="N34" s="1410">
        <f>IF(M34=0,"N/A",+L34/M34)</f>
        <v>669.5</v>
      </c>
      <c r="O34" s="1410">
        <f>IF(M34=0,"N/A",+N34/12)</f>
        <v>55.791666666666664</v>
      </c>
      <c r="P34" s="1540">
        <v>9</v>
      </c>
      <c r="Q34" s="1541">
        <v>6</v>
      </c>
      <c r="R34" s="1542">
        <f>N34*P34+O34*Q34</f>
        <v>6360.25</v>
      </c>
      <c r="S34" s="880">
        <f t="shared" si="1"/>
        <v>334.75</v>
      </c>
    </row>
    <row r="35" spans="1:42" ht="15.75" x14ac:dyDescent="0.25">
      <c r="A35" s="879">
        <v>23</v>
      </c>
      <c r="B35" s="1554">
        <v>38725</v>
      </c>
      <c r="C35" s="1537">
        <v>1</v>
      </c>
      <c r="D35" s="1422">
        <v>61</v>
      </c>
      <c r="E35" s="1422">
        <v>617</v>
      </c>
      <c r="F35" s="1422">
        <v>35202</v>
      </c>
      <c r="G35" s="1422">
        <v>1</v>
      </c>
      <c r="H35" s="1423" t="s">
        <v>80</v>
      </c>
      <c r="I35" s="1422"/>
      <c r="J35" s="1422" t="s">
        <v>81</v>
      </c>
      <c r="K35" s="1814" t="s">
        <v>927</v>
      </c>
      <c r="L35" s="1425">
        <v>6960</v>
      </c>
      <c r="M35" s="1426">
        <v>10</v>
      </c>
      <c r="N35" s="1418"/>
      <c r="O35" s="1418"/>
      <c r="P35" s="1428">
        <v>10</v>
      </c>
      <c r="Q35" s="1429"/>
      <c r="R35" s="1546">
        <f>N35*P35+O35*Q35</f>
        <v>0</v>
      </c>
      <c r="S35" s="1819">
        <f t="shared" si="1"/>
        <v>6960</v>
      </c>
    </row>
    <row r="36" spans="1:42" ht="31.5" x14ac:dyDescent="0.25">
      <c r="A36" s="879">
        <v>24</v>
      </c>
      <c r="B36" s="1555">
        <v>40329</v>
      </c>
      <c r="C36" s="1537">
        <v>1</v>
      </c>
      <c r="D36" s="1538">
        <v>61</v>
      </c>
      <c r="E36" s="1538">
        <v>617</v>
      </c>
      <c r="F36" s="1538"/>
      <c r="G36" s="1538">
        <v>6</v>
      </c>
      <c r="H36" s="1556" t="s">
        <v>526</v>
      </c>
      <c r="I36" s="1538" t="s">
        <v>527</v>
      </c>
      <c r="J36" s="1538" t="s">
        <v>528</v>
      </c>
      <c r="K36" s="1814" t="s">
        <v>927</v>
      </c>
      <c r="L36" s="1557">
        <v>34312.800000000003</v>
      </c>
      <c r="M36" s="1426">
        <v>10</v>
      </c>
      <c r="N36" s="1754">
        <f>IF(M36=0,"N/A",+L36/M36)</f>
        <v>3431.28</v>
      </c>
      <c r="O36" s="1754">
        <f>IF(M36=0,"N/A",+N36/12)</f>
        <v>285.94</v>
      </c>
      <c r="P36" s="1755">
        <v>7</v>
      </c>
      <c r="Q36" s="1756">
        <v>4</v>
      </c>
      <c r="R36" s="1542">
        <f>N36*P36+O36*Q36</f>
        <v>25162.720000000001</v>
      </c>
      <c r="S36" s="880">
        <f t="shared" si="1"/>
        <v>9150.0800000000017</v>
      </c>
    </row>
    <row r="37" spans="1:42" ht="15.75" x14ac:dyDescent="0.25">
      <c r="A37" s="879">
        <v>25</v>
      </c>
      <c r="B37" s="1558">
        <v>40402</v>
      </c>
      <c r="C37" s="1537">
        <v>1</v>
      </c>
      <c r="D37" s="1538">
        <v>61</v>
      </c>
      <c r="E37" s="1538">
        <v>617</v>
      </c>
      <c r="F37" s="1538"/>
      <c r="G37" s="1538">
        <v>1</v>
      </c>
      <c r="H37" s="1556" t="s">
        <v>529</v>
      </c>
      <c r="I37" s="1538"/>
      <c r="J37" s="1538"/>
      <c r="K37" s="1814" t="s">
        <v>927</v>
      </c>
      <c r="L37" s="1557">
        <v>12760</v>
      </c>
      <c r="M37" s="1426">
        <v>10</v>
      </c>
      <c r="N37" s="1410">
        <f>IF(M37=0,"N/A",+L37/M37)</f>
        <v>1276</v>
      </c>
      <c r="O37" s="1410">
        <f>IF(M37=0,"N/A",+N37/12)</f>
        <v>106.33333333333333</v>
      </c>
      <c r="P37" s="1553">
        <v>7</v>
      </c>
      <c r="Q37" s="1541">
        <v>1</v>
      </c>
      <c r="R37" s="1542">
        <f>N37*P37+O37*Q37</f>
        <v>9038.3333333333339</v>
      </c>
      <c r="S37" s="880">
        <f t="shared" si="1"/>
        <v>3721.6666666666661</v>
      </c>
    </row>
    <row r="38" spans="1:42" ht="15.75" x14ac:dyDescent="0.25">
      <c r="A38" s="879">
        <v>26</v>
      </c>
      <c r="B38" s="1552">
        <v>36861</v>
      </c>
      <c r="C38" s="1537">
        <v>1</v>
      </c>
      <c r="D38" s="1422">
        <v>61</v>
      </c>
      <c r="E38" s="1422">
        <v>617</v>
      </c>
      <c r="F38" s="1422">
        <v>35484</v>
      </c>
      <c r="G38" s="1422">
        <v>1</v>
      </c>
      <c r="H38" s="1423" t="s">
        <v>585</v>
      </c>
      <c r="I38" s="1422"/>
      <c r="J38" s="1422"/>
      <c r="K38" s="1814" t="s">
        <v>927</v>
      </c>
      <c r="L38" s="1425">
        <v>8760</v>
      </c>
      <c r="M38" s="1426">
        <v>10</v>
      </c>
      <c r="N38" s="1418"/>
      <c r="O38" s="1418"/>
      <c r="P38" s="1428">
        <v>10</v>
      </c>
      <c r="Q38" s="1428"/>
      <c r="R38" s="1546">
        <v>8760</v>
      </c>
      <c r="S38" s="1819">
        <f t="shared" si="1"/>
        <v>0</v>
      </c>
    </row>
    <row r="39" spans="1:42" ht="15.75" x14ac:dyDescent="0.25">
      <c r="A39" s="879">
        <v>27</v>
      </c>
      <c r="B39" s="1552">
        <v>36861</v>
      </c>
      <c r="C39" s="1537">
        <v>1</v>
      </c>
      <c r="D39" s="1422">
        <v>61</v>
      </c>
      <c r="E39" s="1422">
        <v>617</v>
      </c>
      <c r="F39" s="1422">
        <v>35485</v>
      </c>
      <c r="G39" s="1422">
        <v>1</v>
      </c>
      <c r="H39" s="1423" t="s">
        <v>585</v>
      </c>
      <c r="I39" s="1422"/>
      <c r="J39" s="1422"/>
      <c r="K39" s="1814" t="s">
        <v>927</v>
      </c>
      <c r="L39" s="1425">
        <v>8760</v>
      </c>
      <c r="M39" s="1426">
        <v>10</v>
      </c>
      <c r="N39" s="1299"/>
      <c r="O39" s="1299"/>
      <c r="P39" s="1428">
        <v>10</v>
      </c>
      <c r="Q39" s="1428"/>
      <c r="R39" s="1546">
        <v>8760</v>
      </c>
      <c r="S39" s="1819">
        <f t="shared" si="1"/>
        <v>0</v>
      </c>
    </row>
    <row r="40" spans="1:42" ht="15.75" x14ac:dyDescent="0.25">
      <c r="A40" s="879">
        <v>28</v>
      </c>
      <c r="B40" s="1559">
        <v>36860</v>
      </c>
      <c r="C40" s="1537">
        <v>1</v>
      </c>
      <c r="D40" s="1560">
        <v>61</v>
      </c>
      <c r="E40" s="1561">
        <v>619</v>
      </c>
      <c r="F40" s="1561"/>
      <c r="G40" s="1561">
        <v>1</v>
      </c>
      <c r="H40" s="1562" t="s">
        <v>44</v>
      </c>
      <c r="I40" s="1561"/>
      <c r="J40" s="1561"/>
      <c r="K40" s="1814" t="s">
        <v>927</v>
      </c>
      <c r="L40" s="1563">
        <v>1200</v>
      </c>
      <c r="M40" s="1426">
        <v>10</v>
      </c>
      <c r="N40" s="1299"/>
      <c r="O40" s="1875"/>
      <c r="P40" s="1428">
        <v>10</v>
      </c>
      <c r="Q40" s="1429"/>
      <c r="R40" s="1546">
        <v>1200</v>
      </c>
      <c r="S40" s="1819">
        <f t="shared" si="1"/>
        <v>0</v>
      </c>
    </row>
    <row r="41" spans="1:42" ht="15.75" x14ac:dyDescent="0.25">
      <c r="A41" s="879">
        <v>29</v>
      </c>
      <c r="B41" s="1552">
        <v>39874</v>
      </c>
      <c r="C41" s="1537">
        <v>1</v>
      </c>
      <c r="D41" s="1422">
        <v>61</v>
      </c>
      <c r="E41" s="1422">
        <v>614</v>
      </c>
      <c r="F41" s="1422"/>
      <c r="G41" s="1422">
        <v>1</v>
      </c>
      <c r="H41" s="1423" t="s">
        <v>785</v>
      </c>
      <c r="I41" s="1422"/>
      <c r="J41" s="1422" t="s">
        <v>418</v>
      </c>
      <c r="K41" s="1814" t="s">
        <v>165</v>
      </c>
      <c r="L41" s="1425">
        <v>6583</v>
      </c>
      <c r="M41" s="1426">
        <v>3</v>
      </c>
      <c r="N41" s="1299"/>
      <c r="O41" s="1875"/>
      <c r="P41" s="1428">
        <v>3</v>
      </c>
      <c r="Q41" s="1429"/>
      <c r="R41" s="1546">
        <v>6583</v>
      </c>
      <c r="S41" s="1819">
        <f t="shared" si="1"/>
        <v>0</v>
      </c>
    </row>
    <row r="42" spans="1:42" ht="15.75" x14ac:dyDescent="0.25">
      <c r="A42" s="879">
        <v>30</v>
      </c>
      <c r="B42" s="1552">
        <v>39874</v>
      </c>
      <c r="C42" s="1537">
        <v>1</v>
      </c>
      <c r="D42" s="1422">
        <v>61</v>
      </c>
      <c r="E42" s="1422">
        <v>614</v>
      </c>
      <c r="F42" s="1422"/>
      <c r="G42" s="1422">
        <v>1</v>
      </c>
      <c r="H42" s="1423" t="s">
        <v>88</v>
      </c>
      <c r="I42" s="1422"/>
      <c r="J42" s="1422" t="s">
        <v>77</v>
      </c>
      <c r="K42" s="1814" t="s">
        <v>165</v>
      </c>
      <c r="L42" s="1425">
        <v>207.22</v>
      </c>
      <c r="M42" s="1426">
        <v>3</v>
      </c>
      <c r="N42" s="1299"/>
      <c r="O42" s="1299"/>
      <c r="P42" s="1428">
        <v>3</v>
      </c>
      <c r="Q42" s="1429"/>
      <c r="R42" s="1546">
        <v>207.22</v>
      </c>
      <c r="S42" s="1819">
        <f t="shared" si="1"/>
        <v>0</v>
      </c>
    </row>
    <row r="43" spans="1:42" ht="15.75" x14ac:dyDescent="0.25">
      <c r="A43" s="879">
        <v>31</v>
      </c>
      <c r="B43" s="1552">
        <v>39874</v>
      </c>
      <c r="C43" s="1537">
        <v>1</v>
      </c>
      <c r="D43" s="1422">
        <v>61</v>
      </c>
      <c r="E43" s="1422">
        <v>614</v>
      </c>
      <c r="F43" s="1422"/>
      <c r="G43" s="1422">
        <v>1</v>
      </c>
      <c r="H43" s="1423" t="s">
        <v>30</v>
      </c>
      <c r="I43" s="1422"/>
      <c r="J43" s="1422" t="s">
        <v>75</v>
      </c>
      <c r="K43" s="1814" t="s">
        <v>165</v>
      </c>
      <c r="L43" s="1425">
        <v>2541.84</v>
      </c>
      <c r="M43" s="1426">
        <v>3</v>
      </c>
      <c r="N43" s="1299"/>
      <c r="O43" s="1299"/>
      <c r="P43" s="1428">
        <v>3</v>
      </c>
      <c r="Q43" s="1429"/>
      <c r="R43" s="1546">
        <v>2541.84</v>
      </c>
      <c r="S43" s="1819">
        <f t="shared" si="1"/>
        <v>0</v>
      </c>
    </row>
    <row r="44" spans="1:42" ht="15.75" x14ac:dyDescent="0.25">
      <c r="A44" s="879">
        <v>32</v>
      </c>
      <c r="B44" s="1552">
        <v>39874</v>
      </c>
      <c r="C44" s="1537">
        <v>1</v>
      </c>
      <c r="D44" s="1422">
        <v>61</v>
      </c>
      <c r="E44" s="1422">
        <v>614</v>
      </c>
      <c r="F44" s="1422"/>
      <c r="G44" s="1422">
        <v>1</v>
      </c>
      <c r="H44" s="1423" t="s">
        <v>31</v>
      </c>
      <c r="I44" s="1422"/>
      <c r="J44" s="1422" t="s">
        <v>73</v>
      </c>
      <c r="K44" s="1814" t="s">
        <v>165</v>
      </c>
      <c r="L44" s="1425">
        <v>11405.56</v>
      </c>
      <c r="M44" s="1426">
        <v>3</v>
      </c>
      <c r="N44" s="1418"/>
      <c r="O44" s="1418"/>
      <c r="P44" s="1428">
        <v>3</v>
      </c>
      <c r="Q44" s="1429"/>
      <c r="R44" s="1546">
        <v>11405.56</v>
      </c>
      <c r="S44" s="1819">
        <f t="shared" si="1"/>
        <v>0</v>
      </c>
    </row>
    <row r="45" spans="1:42" ht="15.75" x14ac:dyDescent="0.25">
      <c r="A45" s="879">
        <v>33</v>
      </c>
      <c r="B45" s="1564">
        <v>39903</v>
      </c>
      <c r="C45" s="1537">
        <v>1</v>
      </c>
      <c r="D45" s="1565">
        <v>61</v>
      </c>
      <c r="E45" s="1565">
        <v>614</v>
      </c>
      <c r="F45" s="1565"/>
      <c r="G45" s="1565">
        <v>1</v>
      </c>
      <c r="H45" s="1566" t="s">
        <v>41</v>
      </c>
      <c r="I45" s="1565" t="s">
        <v>441</v>
      </c>
      <c r="J45" s="1565" t="s">
        <v>42</v>
      </c>
      <c r="K45" s="1814" t="s">
        <v>165</v>
      </c>
      <c r="L45" s="1567">
        <v>3712</v>
      </c>
      <c r="M45" s="1426">
        <v>3</v>
      </c>
      <c r="N45" s="1418"/>
      <c r="O45" s="1418"/>
      <c r="P45" s="1428">
        <v>3</v>
      </c>
      <c r="Q45" s="1429"/>
      <c r="R45" s="1546">
        <v>3712</v>
      </c>
      <c r="S45" s="1819">
        <f t="shared" si="1"/>
        <v>0</v>
      </c>
    </row>
    <row r="46" spans="1:42" ht="15.75" x14ac:dyDescent="0.25">
      <c r="A46" s="879">
        <v>34</v>
      </c>
      <c r="B46" s="1559">
        <v>40788</v>
      </c>
      <c r="C46" s="1568">
        <v>1</v>
      </c>
      <c r="D46" s="1569">
        <v>61</v>
      </c>
      <c r="E46" s="1570">
        <v>614</v>
      </c>
      <c r="F46" s="1571"/>
      <c r="G46" s="1569">
        <v>1</v>
      </c>
      <c r="H46" s="1572" t="s">
        <v>60</v>
      </c>
      <c r="I46" s="875"/>
      <c r="J46" s="1538" t="s">
        <v>683</v>
      </c>
      <c r="K46" s="1814" t="s">
        <v>165</v>
      </c>
      <c r="L46" s="1573">
        <v>2957.73</v>
      </c>
      <c r="M46" s="1574">
        <v>3</v>
      </c>
      <c r="N46" s="1418"/>
      <c r="O46" s="1299"/>
      <c r="P46" s="1428">
        <v>3</v>
      </c>
      <c r="Q46" s="1428"/>
      <c r="R46" s="1546">
        <v>2957.73</v>
      </c>
      <c r="S46" s="1819">
        <f t="shared" si="1"/>
        <v>0</v>
      </c>
    </row>
    <row r="47" spans="1:42" ht="15.75" x14ac:dyDescent="0.25">
      <c r="A47" s="879">
        <v>35</v>
      </c>
      <c r="B47" s="1420">
        <v>39288</v>
      </c>
      <c r="C47" s="1575">
        <v>1</v>
      </c>
      <c r="D47" s="1538">
        <v>61</v>
      </c>
      <c r="E47" s="1538">
        <v>614</v>
      </c>
      <c r="F47" s="1538"/>
      <c r="G47" s="1538">
        <v>1</v>
      </c>
      <c r="H47" s="1572" t="s">
        <v>78</v>
      </c>
      <c r="I47" s="1560"/>
      <c r="J47" s="1561" t="s">
        <v>79</v>
      </c>
      <c r="K47" s="1814" t="s">
        <v>165</v>
      </c>
      <c r="L47" s="1425">
        <v>5220</v>
      </c>
      <c r="M47" s="1426">
        <v>3</v>
      </c>
      <c r="N47" s="1418"/>
      <c r="O47" s="1418"/>
      <c r="P47" s="1428">
        <v>3</v>
      </c>
      <c r="Q47" s="1429"/>
      <c r="R47" s="1546">
        <v>5220</v>
      </c>
      <c r="S47" s="1819">
        <f t="shared" si="1"/>
        <v>0</v>
      </c>
      <c r="T47" s="550"/>
      <c r="U47" s="550"/>
      <c r="V47" s="550"/>
      <c r="W47" s="550"/>
      <c r="X47" s="550"/>
      <c r="Y47" s="550"/>
      <c r="Z47" s="550"/>
      <c r="AA47" s="550"/>
      <c r="AB47" s="550"/>
      <c r="AC47" s="550"/>
      <c r="AD47" s="550"/>
      <c r="AE47" s="550"/>
      <c r="AF47" s="550"/>
      <c r="AG47" s="550"/>
      <c r="AH47" s="550"/>
      <c r="AI47" s="550"/>
      <c r="AJ47" s="550"/>
      <c r="AK47" s="550"/>
      <c r="AL47" s="550"/>
      <c r="AM47" s="550"/>
      <c r="AN47" s="550"/>
      <c r="AO47" s="550"/>
      <c r="AP47" s="550"/>
    </row>
    <row r="48" spans="1:42" ht="15.75" x14ac:dyDescent="0.25">
      <c r="A48" s="879">
        <v>36</v>
      </c>
      <c r="B48" s="1576">
        <v>36891</v>
      </c>
      <c r="C48" s="1575">
        <v>1</v>
      </c>
      <c r="D48" s="1538">
        <v>61</v>
      </c>
      <c r="E48" s="1538">
        <v>616</v>
      </c>
      <c r="F48" s="1538"/>
      <c r="G48" s="1538">
        <v>1</v>
      </c>
      <c r="H48" s="1556" t="s">
        <v>37</v>
      </c>
      <c r="I48" s="1538"/>
      <c r="J48" s="1538" t="s">
        <v>98</v>
      </c>
      <c r="K48" s="1816" t="s">
        <v>165</v>
      </c>
      <c r="L48" s="1425">
        <v>8000</v>
      </c>
      <c r="M48" s="1426">
        <v>3</v>
      </c>
      <c r="N48" s="1418"/>
      <c r="O48" s="1418"/>
      <c r="P48" s="1428">
        <v>3</v>
      </c>
      <c r="Q48" s="1429"/>
      <c r="R48" s="1546">
        <v>8000</v>
      </c>
      <c r="S48" s="1819">
        <f t="shared" si="1"/>
        <v>0</v>
      </c>
      <c r="T48" s="550"/>
      <c r="U48" s="550"/>
      <c r="V48" s="550"/>
      <c r="W48" s="550"/>
      <c r="X48" s="550"/>
      <c r="Y48" s="550"/>
      <c r="Z48" s="550"/>
      <c r="AA48" s="550"/>
      <c r="AB48" s="550"/>
      <c r="AC48" s="550"/>
      <c r="AD48" s="550"/>
      <c r="AE48" s="550"/>
      <c r="AF48" s="550"/>
      <c r="AG48" s="550"/>
      <c r="AH48" s="550"/>
      <c r="AI48" s="550"/>
      <c r="AJ48" s="550"/>
      <c r="AK48" s="550"/>
      <c r="AL48" s="550"/>
      <c r="AM48" s="550"/>
      <c r="AN48" s="550"/>
      <c r="AO48" s="550"/>
      <c r="AP48" s="550"/>
    </row>
    <row r="49" spans="1:42" ht="31.5" x14ac:dyDescent="0.25">
      <c r="A49" s="879">
        <v>37</v>
      </c>
      <c r="B49" s="1576">
        <v>41639</v>
      </c>
      <c r="C49" s="1575">
        <v>1</v>
      </c>
      <c r="D49" s="1538">
        <v>61</v>
      </c>
      <c r="E49" s="1538">
        <v>617</v>
      </c>
      <c r="F49" s="1538"/>
      <c r="G49" s="1538">
        <v>1</v>
      </c>
      <c r="H49" s="1556" t="s">
        <v>980</v>
      </c>
      <c r="I49" s="1538"/>
      <c r="J49" s="1538"/>
      <c r="K49" s="1816" t="s">
        <v>165</v>
      </c>
      <c r="L49" s="1577">
        <v>7198</v>
      </c>
      <c r="M49" s="1426">
        <v>10</v>
      </c>
      <c r="N49" s="1410">
        <f>IF(M49=0,"N/A",+L49/M49)</f>
        <v>719.8</v>
      </c>
      <c r="O49" s="1410">
        <f>IF(M49=0,"N/A",+N49/12)</f>
        <v>59.983333333333327</v>
      </c>
      <c r="P49" s="1553">
        <v>3</v>
      </c>
      <c r="Q49" s="1541">
        <v>9</v>
      </c>
      <c r="R49" s="1542">
        <f>N49*P49+O49*Q49</f>
        <v>2699.2499999999995</v>
      </c>
      <c r="S49" s="880">
        <f t="shared" si="1"/>
        <v>4498.75</v>
      </c>
      <c r="T49" s="550"/>
      <c r="U49" s="550"/>
      <c r="V49" s="550"/>
      <c r="W49" s="550"/>
      <c r="X49" s="550"/>
      <c r="Y49" s="550"/>
      <c r="Z49" s="550"/>
      <c r="AA49" s="550"/>
      <c r="AB49" s="550"/>
      <c r="AC49" s="550"/>
      <c r="AD49" s="550"/>
      <c r="AE49" s="550"/>
      <c r="AF49" s="550"/>
      <c r="AG49" s="550"/>
      <c r="AH49" s="550"/>
      <c r="AI49" s="550"/>
      <c r="AJ49" s="550"/>
      <c r="AK49" s="550"/>
      <c r="AL49" s="550"/>
      <c r="AM49" s="550"/>
      <c r="AN49" s="550"/>
      <c r="AO49" s="550"/>
      <c r="AP49" s="550"/>
    </row>
    <row r="50" spans="1:42" ht="15.75" x14ac:dyDescent="0.25">
      <c r="A50" s="879">
        <v>38</v>
      </c>
      <c r="B50" s="1576">
        <v>40232</v>
      </c>
      <c r="C50" s="1575">
        <v>1</v>
      </c>
      <c r="D50" s="1538">
        <v>61</v>
      </c>
      <c r="E50" s="1538">
        <v>617</v>
      </c>
      <c r="F50" s="1538"/>
      <c r="G50" s="1538">
        <v>1</v>
      </c>
      <c r="H50" s="1556" t="s">
        <v>25</v>
      </c>
      <c r="I50" s="1538"/>
      <c r="J50" s="1538" t="s">
        <v>523</v>
      </c>
      <c r="K50" s="1816" t="s">
        <v>165</v>
      </c>
      <c r="L50" s="1557">
        <v>8873.02</v>
      </c>
      <c r="M50" s="1574">
        <v>10</v>
      </c>
      <c r="N50" s="1410">
        <f>IF(M50=0,"N/A",+L50/M50)</f>
        <v>887.30200000000002</v>
      </c>
      <c r="O50" s="1410">
        <f>IF(M50=0,"N/A",+N50/12)</f>
        <v>73.941833333333335</v>
      </c>
      <c r="P50" s="1553">
        <v>7</v>
      </c>
      <c r="Q50" s="1553">
        <v>7</v>
      </c>
      <c r="R50" s="1542">
        <f>N50*P50+O50*Q50</f>
        <v>6728.7068333333336</v>
      </c>
      <c r="S50" s="880">
        <f t="shared" si="1"/>
        <v>2144.3131666666668</v>
      </c>
      <c r="T50" s="550"/>
      <c r="U50" s="550"/>
      <c r="V50" s="550"/>
      <c r="W50" s="550"/>
      <c r="X50" s="550"/>
      <c r="Y50" s="550"/>
      <c r="Z50" s="550"/>
      <c r="AA50" s="550"/>
      <c r="AB50" s="550"/>
      <c r="AC50" s="550"/>
      <c r="AD50" s="550"/>
      <c r="AE50" s="550"/>
      <c r="AF50" s="550"/>
      <c r="AG50" s="550"/>
      <c r="AH50" s="550"/>
      <c r="AI50" s="550"/>
      <c r="AJ50" s="550"/>
      <c r="AK50" s="550"/>
      <c r="AL50" s="550"/>
      <c r="AM50" s="550"/>
      <c r="AN50" s="550"/>
      <c r="AO50" s="550"/>
      <c r="AP50" s="550"/>
    </row>
    <row r="51" spans="1:42" ht="15.75" x14ac:dyDescent="0.25">
      <c r="A51" s="879">
        <v>39</v>
      </c>
      <c r="B51" s="1420">
        <v>38725</v>
      </c>
      <c r="C51" s="1575">
        <v>1</v>
      </c>
      <c r="D51" s="1538">
        <v>61</v>
      </c>
      <c r="E51" s="1538">
        <v>617</v>
      </c>
      <c r="F51" s="1538"/>
      <c r="G51" s="1538">
        <v>1</v>
      </c>
      <c r="H51" s="1556" t="s">
        <v>82</v>
      </c>
      <c r="I51" s="1538"/>
      <c r="J51" s="1538" t="s">
        <v>19</v>
      </c>
      <c r="K51" s="1816" t="s">
        <v>165</v>
      </c>
      <c r="L51" s="1425">
        <v>6960</v>
      </c>
      <c r="M51" s="1426">
        <v>10</v>
      </c>
      <c r="N51" s="1418"/>
      <c r="O51" s="1418"/>
      <c r="P51" s="1310">
        <v>10</v>
      </c>
      <c r="Q51" s="1458"/>
      <c r="R51" s="1546">
        <v>6960</v>
      </c>
      <c r="S51" s="1819">
        <f t="shared" si="1"/>
        <v>0</v>
      </c>
      <c r="T51" s="550"/>
      <c r="U51" s="550"/>
      <c r="V51" s="550"/>
      <c r="W51" s="550"/>
      <c r="X51" s="550"/>
      <c r="Y51" s="550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550"/>
      <c r="AM51" s="550"/>
      <c r="AN51" s="550"/>
      <c r="AO51" s="550"/>
      <c r="AP51" s="550"/>
    </row>
    <row r="52" spans="1:42" ht="15.75" x14ac:dyDescent="0.25">
      <c r="A52" s="879">
        <v>40</v>
      </c>
      <c r="B52" s="1420">
        <v>38013</v>
      </c>
      <c r="C52" s="1575">
        <v>1</v>
      </c>
      <c r="D52" s="1538">
        <v>61</v>
      </c>
      <c r="E52" s="1538">
        <v>617</v>
      </c>
      <c r="F52" s="1538"/>
      <c r="G52" s="1538">
        <v>1</v>
      </c>
      <c r="H52" s="1578" t="s">
        <v>82</v>
      </c>
      <c r="I52" s="1579"/>
      <c r="J52" s="1565" t="s">
        <v>19</v>
      </c>
      <c r="K52" s="1814" t="s">
        <v>165</v>
      </c>
      <c r="L52" s="1425">
        <v>4714.99</v>
      </c>
      <c r="M52" s="1426">
        <v>10</v>
      </c>
      <c r="N52" s="1418"/>
      <c r="O52" s="1418"/>
      <c r="P52" s="1428">
        <v>10</v>
      </c>
      <c r="Q52" s="1429"/>
      <c r="R52" s="1546">
        <v>4714.99</v>
      </c>
      <c r="S52" s="1819">
        <f t="shared" si="1"/>
        <v>0</v>
      </c>
      <c r="T52" s="550"/>
      <c r="U52" s="550"/>
      <c r="V52" s="550"/>
      <c r="W52" s="550"/>
      <c r="X52" s="550"/>
      <c r="Y52" s="550"/>
      <c r="Z52" s="550"/>
      <c r="AA52" s="550"/>
      <c r="AB52" s="550"/>
      <c r="AC52" s="550"/>
      <c r="AD52" s="550"/>
      <c r="AE52" s="550"/>
      <c r="AF52" s="550"/>
      <c r="AG52" s="550"/>
      <c r="AH52" s="550"/>
      <c r="AI52" s="550"/>
      <c r="AJ52" s="550"/>
      <c r="AK52" s="550"/>
      <c r="AL52" s="550"/>
      <c r="AM52" s="550"/>
      <c r="AN52" s="550"/>
      <c r="AO52" s="550"/>
      <c r="AP52" s="550"/>
    </row>
    <row r="53" spans="1:42" ht="15.75" x14ac:dyDescent="0.25">
      <c r="A53" s="879">
        <v>41</v>
      </c>
      <c r="B53" s="1564">
        <v>38013</v>
      </c>
      <c r="C53" s="1580">
        <v>1</v>
      </c>
      <c r="D53" s="1565">
        <v>61</v>
      </c>
      <c r="E53" s="1565">
        <v>617</v>
      </c>
      <c r="F53" s="1565"/>
      <c r="G53" s="1565">
        <v>1</v>
      </c>
      <c r="H53" s="1566" t="s">
        <v>80</v>
      </c>
      <c r="I53" s="1422"/>
      <c r="J53" s="1561" t="s">
        <v>26</v>
      </c>
      <c r="K53" s="1817" t="s">
        <v>165</v>
      </c>
      <c r="L53" s="1563">
        <v>4714.99</v>
      </c>
      <c r="M53" s="1582">
        <v>10</v>
      </c>
      <c r="N53" s="1620"/>
      <c r="O53" s="1620"/>
      <c r="P53" s="1583">
        <v>10</v>
      </c>
      <c r="Q53" s="1584"/>
      <c r="R53" s="1546">
        <v>4714.99</v>
      </c>
      <c r="S53" s="1819">
        <f t="shared" si="1"/>
        <v>0</v>
      </c>
      <c r="T53" s="550"/>
      <c r="U53" s="550"/>
      <c r="V53" s="550"/>
      <c r="W53" s="550"/>
      <c r="X53" s="550"/>
      <c r="Y53" s="550"/>
      <c r="Z53" s="550"/>
      <c r="AA53" s="550"/>
      <c r="AB53" s="550"/>
      <c r="AC53" s="550"/>
      <c r="AD53" s="550"/>
      <c r="AE53" s="550"/>
      <c r="AF53" s="550"/>
      <c r="AG53" s="550"/>
      <c r="AH53" s="550"/>
      <c r="AI53" s="550"/>
      <c r="AJ53" s="550"/>
      <c r="AK53" s="550"/>
      <c r="AL53" s="550"/>
      <c r="AM53" s="550"/>
      <c r="AN53" s="550"/>
      <c r="AO53" s="550"/>
      <c r="AP53" s="550"/>
    </row>
    <row r="54" spans="1:42" ht="15.75" x14ac:dyDescent="0.25">
      <c r="A54" s="879">
        <v>42</v>
      </c>
      <c r="B54" s="1552">
        <v>38013</v>
      </c>
      <c r="C54" s="1537">
        <v>1</v>
      </c>
      <c r="D54" s="1422">
        <v>61</v>
      </c>
      <c r="E54" s="1422">
        <v>617</v>
      </c>
      <c r="F54" s="1422"/>
      <c r="G54" s="1422">
        <v>1</v>
      </c>
      <c r="H54" s="1423" t="s">
        <v>80</v>
      </c>
      <c r="I54" s="1594"/>
      <c r="J54" s="1538" t="s">
        <v>26</v>
      </c>
      <c r="K54" s="1818" t="s">
        <v>165</v>
      </c>
      <c r="L54" s="1573">
        <v>4715.99</v>
      </c>
      <c r="M54" s="1574">
        <v>10</v>
      </c>
      <c r="N54" s="1299"/>
      <c r="O54" s="1299"/>
      <c r="P54" s="1428">
        <v>10</v>
      </c>
      <c r="Q54" s="1428"/>
      <c r="R54" s="1546">
        <v>4715.99</v>
      </c>
      <c r="S54" s="1819">
        <f t="shared" si="1"/>
        <v>0</v>
      </c>
      <c r="T54" s="550"/>
      <c r="U54" s="550"/>
      <c r="V54" s="550"/>
      <c r="W54" s="550"/>
      <c r="X54" s="550"/>
      <c r="Y54" s="550"/>
      <c r="Z54" s="550"/>
      <c r="AA54" s="550"/>
      <c r="AB54" s="550"/>
      <c r="AC54" s="550"/>
      <c r="AD54" s="550"/>
      <c r="AE54" s="550"/>
      <c r="AF54" s="550"/>
      <c r="AG54" s="550"/>
      <c r="AH54" s="550"/>
      <c r="AI54" s="550"/>
      <c r="AJ54" s="550"/>
      <c r="AK54" s="550"/>
      <c r="AL54" s="550"/>
      <c r="AM54" s="550"/>
      <c r="AN54" s="550"/>
      <c r="AO54" s="550"/>
      <c r="AP54" s="550"/>
    </row>
    <row r="55" spans="1:42" ht="15.75" x14ac:dyDescent="0.25">
      <c r="A55" s="879">
        <v>43</v>
      </c>
      <c r="B55" s="1552">
        <v>37993</v>
      </c>
      <c r="C55" s="1537">
        <v>1</v>
      </c>
      <c r="D55" s="1422">
        <v>61</v>
      </c>
      <c r="E55" s="1422">
        <v>617</v>
      </c>
      <c r="F55" s="1422"/>
      <c r="G55" s="1422">
        <v>1</v>
      </c>
      <c r="H55" s="1423" t="s">
        <v>82</v>
      </c>
      <c r="I55" s="1594"/>
      <c r="J55" s="1538" t="s">
        <v>19</v>
      </c>
      <c r="K55" s="1818" t="s">
        <v>165</v>
      </c>
      <c r="L55" s="1573">
        <v>4714.99</v>
      </c>
      <c r="M55" s="1574">
        <v>10</v>
      </c>
      <c r="N55" s="1299"/>
      <c r="O55" s="1299"/>
      <c r="P55" s="1428">
        <v>10</v>
      </c>
      <c r="Q55" s="1428"/>
      <c r="R55" s="1546">
        <v>4714.99</v>
      </c>
      <c r="S55" s="1819">
        <f t="shared" si="1"/>
        <v>0</v>
      </c>
      <c r="T55" s="550"/>
      <c r="U55" s="550"/>
      <c r="V55" s="550"/>
      <c r="W55" s="550"/>
      <c r="X55" s="550"/>
      <c r="Y55" s="550"/>
      <c r="Z55" s="550"/>
      <c r="AA55" s="550"/>
      <c r="AB55" s="550"/>
      <c r="AC55" s="550"/>
      <c r="AD55" s="550"/>
      <c r="AE55" s="550"/>
      <c r="AF55" s="550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</row>
    <row r="56" spans="1:42" ht="15.75" x14ac:dyDescent="0.25">
      <c r="A56" s="879">
        <v>44</v>
      </c>
      <c r="B56" s="1581">
        <v>37993</v>
      </c>
      <c r="C56" s="1537">
        <v>1</v>
      </c>
      <c r="D56" s="1422">
        <v>61</v>
      </c>
      <c r="E56" s="1422">
        <v>617</v>
      </c>
      <c r="F56" s="1422">
        <v>127913</v>
      </c>
      <c r="G56" s="1422">
        <v>1</v>
      </c>
      <c r="H56" s="1423" t="s">
        <v>83</v>
      </c>
      <c r="I56" s="1594"/>
      <c r="J56" s="1538" t="s">
        <v>19</v>
      </c>
      <c r="K56" s="1818" t="s">
        <v>165</v>
      </c>
      <c r="L56" s="1573">
        <v>3033.73</v>
      </c>
      <c r="M56" s="1574">
        <v>10</v>
      </c>
      <c r="N56" s="1299"/>
      <c r="O56" s="1299"/>
      <c r="P56" s="1428">
        <v>10</v>
      </c>
      <c r="Q56" s="1428"/>
      <c r="R56" s="1546">
        <v>3033.73</v>
      </c>
      <c r="S56" s="1819">
        <f t="shared" si="1"/>
        <v>0</v>
      </c>
    </row>
    <row r="57" spans="1:42" ht="15.75" x14ac:dyDescent="0.25">
      <c r="A57" s="879">
        <v>45</v>
      </c>
      <c r="B57" s="1420">
        <v>40562</v>
      </c>
      <c r="C57" s="1537">
        <v>1</v>
      </c>
      <c r="D57" s="1538">
        <v>61</v>
      </c>
      <c r="E57" s="1538">
        <v>617</v>
      </c>
      <c r="F57" s="1538"/>
      <c r="G57" s="1538">
        <v>1</v>
      </c>
      <c r="H57" s="1556" t="s">
        <v>96</v>
      </c>
      <c r="I57" s="1595"/>
      <c r="J57" s="1538" t="s">
        <v>19</v>
      </c>
      <c r="K57" s="1818" t="s">
        <v>165</v>
      </c>
      <c r="L57" s="1573">
        <v>6884.25</v>
      </c>
      <c r="M57" s="1574">
        <v>10</v>
      </c>
      <c r="N57" s="1301">
        <f>IF(M57=0,"N/A",+L57/M57)</f>
        <v>688.42499999999995</v>
      </c>
      <c r="O57" s="1301">
        <f>IF(M57=0,"N/A",+N57/12)</f>
        <v>57.368749999999999</v>
      </c>
      <c r="P57" s="1553">
        <v>6</v>
      </c>
      <c r="Q57" s="1553">
        <v>8</v>
      </c>
      <c r="R57" s="1542">
        <f>N57*P57+O57*Q57</f>
        <v>4589.4999999999991</v>
      </c>
      <c r="S57" s="880">
        <f t="shared" si="1"/>
        <v>2294.7500000000009</v>
      </c>
    </row>
    <row r="58" spans="1:42" ht="15.75" x14ac:dyDescent="0.25">
      <c r="A58" s="879">
        <v>46</v>
      </c>
      <c r="B58" s="1559">
        <v>36860</v>
      </c>
      <c r="C58" s="1568">
        <v>1</v>
      </c>
      <c r="D58" s="1560">
        <v>61</v>
      </c>
      <c r="E58" s="1561">
        <v>617</v>
      </c>
      <c r="F58" s="1561"/>
      <c r="G58" s="1561">
        <v>1</v>
      </c>
      <c r="H58" s="1562" t="s">
        <v>85</v>
      </c>
      <c r="I58" s="1596"/>
      <c r="J58" s="1538" t="s">
        <v>19</v>
      </c>
      <c r="K58" s="1818" t="s">
        <v>165</v>
      </c>
      <c r="L58" s="1573">
        <v>1617.04</v>
      </c>
      <c r="M58" s="1574">
        <v>10</v>
      </c>
      <c r="N58" s="1299"/>
      <c r="O58" s="1299"/>
      <c r="P58" s="1428">
        <v>10</v>
      </c>
      <c r="Q58" s="1428"/>
      <c r="R58" s="1546">
        <v>1617.04</v>
      </c>
      <c r="S58" s="1819">
        <f t="shared" si="1"/>
        <v>0</v>
      </c>
    </row>
    <row r="59" spans="1:42" ht="15.75" x14ac:dyDescent="0.25">
      <c r="A59" s="879">
        <v>47</v>
      </c>
      <c r="B59" s="1585">
        <v>36860</v>
      </c>
      <c r="C59" s="1575">
        <v>1</v>
      </c>
      <c r="D59" s="1538">
        <v>61</v>
      </c>
      <c r="E59" s="1538">
        <v>617</v>
      </c>
      <c r="F59" s="1560"/>
      <c r="G59" s="1561">
        <v>1</v>
      </c>
      <c r="H59" s="1562" t="s">
        <v>85</v>
      </c>
      <c r="I59" s="1596"/>
      <c r="J59" s="1538" t="s">
        <v>19</v>
      </c>
      <c r="K59" s="1818" t="s">
        <v>165</v>
      </c>
      <c r="L59" s="1573">
        <v>1617.04</v>
      </c>
      <c r="M59" s="1574">
        <v>10</v>
      </c>
      <c r="N59" s="1299"/>
      <c r="O59" s="1299"/>
      <c r="P59" s="1428">
        <v>10</v>
      </c>
      <c r="Q59" s="1428"/>
      <c r="R59" s="1546">
        <v>1617.04</v>
      </c>
      <c r="S59" s="1819">
        <f t="shared" si="1"/>
        <v>0</v>
      </c>
    </row>
    <row r="60" spans="1:42" ht="31.5" x14ac:dyDescent="0.25">
      <c r="A60" s="879">
        <v>48</v>
      </c>
      <c r="B60" s="1311">
        <v>42517</v>
      </c>
      <c r="C60" s="1315">
        <v>6</v>
      </c>
      <c r="D60" s="1293">
        <v>61</v>
      </c>
      <c r="E60" s="1293">
        <v>617</v>
      </c>
      <c r="F60" s="1293"/>
      <c r="G60" s="1293">
        <v>1</v>
      </c>
      <c r="H60" s="1295" t="s">
        <v>1369</v>
      </c>
      <c r="I60" s="1597"/>
      <c r="J60" s="1293"/>
      <c r="K60" s="1815" t="s">
        <v>1680</v>
      </c>
      <c r="L60" s="1297">
        <v>7174.4</v>
      </c>
      <c r="M60" s="1298">
        <v>10</v>
      </c>
      <c r="N60" s="1301">
        <f>IF(M60=0,"N/A",+L60/M60)</f>
        <v>717.43999999999994</v>
      </c>
      <c r="O60" s="1301">
        <f>IF(M60=0,"N/A",+N60/12)</f>
        <v>59.786666666666662</v>
      </c>
      <c r="P60" s="1553">
        <v>1</v>
      </c>
      <c r="Q60" s="1553">
        <v>4</v>
      </c>
      <c r="R60" s="1542">
        <f>N60*P60+O60*Q60</f>
        <v>956.58666666666659</v>
      </c>
      <c r="S60" s="880">
        <f t="shared" si="1"/>
        <v>6217.8133333333335</v>
      </c>
    </row>
    <row r="61" spans="1:42" ht="15.75" x14ac:dyDescent="0.25">
      <c r="A61" s="879">
        <v>49</v>
      </c>
      <c r="B61" s="1311">
        <v>42517</v>
      </c>
      <c r="C61" s="1315">
        <v>6</v>
      </c>
      <c r="D61" s="1293">
        <v>61</v>
      </c>
      <c r="E61" s="1293">
        <v>617</v>
      </c>
      <c r="F61" s="1293"/>
      <c r="G61" s="1293">
        <v>1</v>
      </c>
      <c r="H61" s="1295" t="s">
        <v>43</v>
      </c>
      <c r="I61" s="1597"/>
      <c r="J61" s="1293" t="s">
        <v>1370</v>
      </c>
      <c r="K61" s="1815"/>
      <c r="L61" s="1297">
        <v>7799.99</v>
      </c>
      <c r="M61" s="1298">
        <v>10</v>
      </c>
      <c r="N61" s="1301">
        <f>IF(M61=0,"N/A",+L61/M61)</f>
        <v>779.99900000000002</v>
      </c>
      <c r="O61" s="1301">
        <f>IF(M61=0,"N/A",+N61/12)</f>
        <v>64.999916666666664</v>
      </c>
      <c r="P61" s="1553">
        <v>1</v>
      </c>
      <c r="Q61" s="1553">
        <v>4</v>
      </c>
      <c r="R61" s="1542">
        <f>N61*P61+O61*Q61</f>
        <v>1039.9986666666666</v>
      </c>
      <c r="S61" s="880">
        <f t="shared" si="1"/>
        <v>6759.9913333333334</v>
      </c>
    </row>
    <row r="62" spans="1:42" ht="15.75" x14ac:dyDescent="0.25">
      <c r="A62" s="879">
        <v>50</v>
      </c>
      <c r="B62" s="812">
        <v>42445</v>
      </c>
      <c r="C62" s="836">
        <v>6</v>
      </c>
      <c r="D62" s="799">
        <v>61</v>
      </c>
      <c r="E62" s="799">
        <v>614</v>
      </c>
      <c r="F62" s="799"/>
      <c r="G62" s="799">
        <v>1</v>
      </c>
      <c r="H62" s="973" t="s">
        <v>30</v>
      </c>
      <c r="I62" s="1598"/>
      <c r="J62" s="799" t="s">
        <v>986</v>
      </c>
      <c r="K62" s="922"/>
      <c r="L62" s="801">
        <v>2695</v>
      </c>
      <c r="M62" s="802">
        <v>3</v>
      </c>
      <c r="N62" s="1301">
        <f>IF(M62=0,"N/A",+L62/M62)</f>
        <v>898.33333333333337</v>
      </c>
      <c r="O62" s="1301">
        <f>IF(M62=0,"N/A",+N62/12)</f>
        <v>74.861111111111114</v>
      </c>
      <c r="P62" s="1553">
        <v>1</v>
      </c>
      <c r="Q62" s="1553">
        <v>6</v>
      </c>
      <c r="R62" s="1542">
        <f>N62*P62+O62*Q62</f>
        <v>1347.5</v>
      </c>
      <c r="S62" s="880">
        <f t="shared" si="1"/>
        <v>1347.5</v>
      </c>
    </row>
    <row r="63" spans="1:42" ht="15.75" x14ac:dyDescent="0.25">
      <c r="A63" s="879">
        <v>51</v>
      </c>
      <c r="B63" s="812">
        <v>42550</v>
      </c>
      <c r="C63" s="836">
        <v>6</v>
      </c>
      <c r="D63" s="799">
        <v>61</v>
      </c>
      <c r="E63" s="799">
        <v>614</v>
      </c>
      <c r="F63" s="799"/>
      <c r="G63" s="799">
        <v>1</v>
      </c>
      <c r="H63" s="973" t="s">
        <v>1372</v>
      </c>
      <c r="I63" s="1598"/>
      <c r="J63" s="799" t="s">
        <v>1371</v>
      </c>
      <c r="K63" s="922"/>
      <c r="L63" s="801">
        <v>49742.1</v>
      </c>
      <c r="M63" s="802">
        <v>3</v>
      </c>
      <c r="N63" s="803">
        <v>16580.7</v>
      </c>
      <c r="O63" s="803">
        <v>1381.73</v>
      </c>
      <c r="P63" s="882">
        <v>1</v>
      </c>
      <c r="Q63" s="882">
        <v>3</v>
      </c>
      <c r="R63" s="1542">
        <f>N63*P63+O63*Q63</f>
        <v>20725.89</v>
      </c>
      <c r="S63" s="880">
        <f t="shared" si="1"/>
        <v>29016.21</v>
      </c>
    </row>
    <row r="64" spans="1:42" ht="15.75" x14ac:dyDescent="0.25">
      <c r="A64" s="879"/>
      <c r="B64" s="883"/>
      <c r="C64" s="883"/>
      <c r="D64" s="883"/>
      <c r="E64" s="883"/>
      <c r="F64" s="884"/>
      <c r="G64" s="884"/>
      <c r="H64" s="1535"/>
      <c r="I64" s="884"/>
      <c r="J64" s="885"/>
      <c r="K64" s="886"/>
      <c r="L64" s="887">
        <f>SUM(L13:L63)</f>
        <v>423151.14099999989</v>
      </c>
      <c r="M64" s="887"/>
      <c r="N64" s="887">
        <f>SUM(N13:N63)</f>
        <v>54653.493666666691</v>
      </c>
      <c r="O64" s="1876">
        <f>SUM(O13:O63)</f>
        <v>4277.2683611111115</v>
      </c>
      <c r="P64" s="887"/>
      <c r="Q64" s="887"/>
      <c r="R64" s="887">
        <f>SUM(R13:R63)</f>
        <v>295125.74355555553</v>
      </c>
      <c r="S64" s="880">
        <f>L64-R64</f>
        <v>128025.39744444436</v>
      </c>
      <c r="T64" s="18"/>
    </row>
    <row r="65" spans="1:32" ht="15.75" x14ac:dyDescent="0.25">
      <c r="A65" s="874"/>
      <c r="B65" s="934"/>
      <c r="C65" s="934"/>
      <c r="D65" s="934"/>
      <c r="E65" s="934"/>
      <c r="F65" s="1586"/>
      <c r="G65" s="1586"/>
      <c r="H65" s="1587"/>
      <c r="I65" s="1586"/>
      <c r="J65" s="1588"/>
      <c r="K65" s="934"/>
      <c r="L65" s="1589"/>
      <c r="M65" s="1589"/>
      <c r="N65" s="1589"/>
      <c r="O65" s="1589"/>
      <c r="P65" s="1589"/>
      <c r="Q65" s="1589"/>
      <c r="R65" s="1589"/>
      <c r="S65" s="1589"/>
      <c r="T65" s="18"/>
    </row>
    <row r="66" spans="1:32" ht="15.75" x14ac:dyDescent="0.25">
      <c r="A66" s="874"/>
      <c r="B66" s="934"/>
      <c r="C66" s="934"/>
      <c r="D66" s="1627">
        <v>611</v>
      </c>
      <c r="E66" s="1627">
        <v>88.46</v>
      </c>
      <c r="F66" s="1586"/>
      <c r="G66" s="1586"/>
      <c r="H66" s="1587"/>
      <c r="I66" s="1586"/>
      <c r="J66" s="1588"/>
      <c r="K66" s="934"/>
      <c r="L66" s="1589"/>
      <c r="M66" s="1589"/>
      <c r="N66" s="1589"/>
      <c r="O66" s="1589"/>
      <c r="P66" s="1589"/>
      <c r="Q66" s="1589"/>
      <c r="R66" s="1589"/>
      <c r="S66" s="1589"/>
      <c r="T66" s="18"/>
    </row>
    <row r="67" spans="1:32" ht="15.75" x14ac:dyDescent="0.25">
      <c r="A67" s="874"/>
      <c r="B67" s="934"/>
      <c r="C67" s="934"/>
      <c r="D67" s="1627">
        <v>613</v>
      </c>
      <c r="E67" s="1627">
        <v>149.72</v>
      </c>
      <c r="F67" s="1586"/>
      <c r="G67" s="1586"/>
      <c r="H67" s="1587"/>
      <c r="I67" s="1586"/>
      <c r="J67" s="1588"/>
      <c r="K67" s="934"/>
      <c r="L67" s="1877"/>
      <c r="M67" s="1589"/>
      <c r="N67" s="1589"/>
      <c r="O67" s="1589"/>
      <c r="P67" s="1589"/>
      <c r="Q67" s="1589"/>
      <c r="R67" s="1589"/>
      <c r="S67" s="1589"/>
      <c r="T67" s="18"/>
    </row>
    <row r="68" spans="1:32" ht="15.75" x14ac:dyDescent="0.25">
      <c r="A68" s="874"/>
      <c r="B68" s="934"/>
      <c r="C68" s="934"/>
      <c r="D68" s="1627">
        <v>614</v>
      </c>
      <c r="E68" s="1627">
        <v>1456.59</v>
      </c>
      <c r="F68" s="1586"/>
      <c r="G68" s="1586"/>
      <c r="H68" s="1587"/>
      <c r="I68" s="1586"/>
      <c r="J68" s="1588"/>
      <c r="K68" s="934"/>
      <c r="L68" s="1877"/>
      <c r="M68" s="1589"/>
      <c r="N68" s="1589"/>
      <c r="O68" s="1589"/>
      <c r="P68" s="1589"/>
      <c r="Q68" s="1589"/>
      <c r="R68" s="1589"/>
      <c r="S68" s="1589"/>
      <c r="T68" s="18"/>
    </row>
    <row r="69" spans="1:32" ht="15.75" x14ac:dyDescent="0.25">
      <c r="A69" s="874"/>
      <c r="B69" s="934"/>
      <c r="C69" s="934"/>
      <c r="D69" s="1627">
        <v>617</v>
      </c>
      <c r="E69" s="1627">
        <v>1369.78</v>
      </c>
      <c r="F69" s="1586"/>
      <c r="G69" s="1586"/>
      <c r="H69" s="1587"/>
      <c r="I69" s="1586"/>
      <c r="J69" s="1588"/>
      <c r="K69" s="934"/>
      <c r="L69" s="1589"/>
      <c r="M69" s="1589"/>
      <c r="N69" s="1589"/>
      <c r="O69" s="1589"/>
      <c r="P69" s="1589"/>
      <c r="Q69" s="1589"/>
      <c r="R69" s="1589"/>
      <c r="S69" s="1589"/>
      <c r="T69" s="18"/>
    </row>
    <row r="70" spans="1:32" ht="15.75" x14ac:dyDescent="0.25">
      <c r="A70" s="874"/>
      <c r="B70" s="934"/>
      <c r="C70" s="934"/>
      <c r="D70" s="1627">
        <v>2655</v>
      </c>
      <c r="E70" s="1757">
        <v>1212.7</v>
      </c>
      <c r="F70" s="1758"/>
      <c r="G70" s="1586"/>
      <c r="H70" s="1587"/>
      <c r="I70" s="1586"/>
      <c r="J70" s="1588"/>
      <c r="K70" s="934"/>
      <c r="L70" s="1589"/>
      <c r="M70" s="1589"/>
      <c r="N70" s="1589"/>
      <c r="O70" s="1589"/>
      <c r="P70" s="1589"/>
      <c r="Q70" s="1589"/>
      <c r="R70" s="1589"/>
      <c r="S70" s="1589"/>
      <c r="T70" s="18"/>
    </row>
    <row r="71" spans="1:32" ht="15.75" x14ac:dyDescent="0.25">
      <c r="A71" s="874"/>
      <c r="B71" s="934"/>
      <c r="C71" s="934">
        <f>SUM(C66:C70)</f>
        <v>0</v>
      </c>
      <c r="D71" s="1627"/>
      <c r="E71" s="1627">
        <f>SUM(E66:E70)</f>
        <v>4277.25</v>
      </c>
      <c r="F71" s="1586"/>
      <c r="G71" s="1586"/>
      <c r="H71" s="1587"/>
      <c r="I71" s="1586"/>
      <c r="J71" s="1588"/>
      <c r="K71" s="934"/>
      <c r="L71" s="1589"/>
      <c r="M71" s="1589"/>
      <c r="N71" s="1589"/>
      <c r="O71" s="1589"/>
      <c r="P71" s="1589"/>
      <c r="Q71" s="1589"/>
      <c r="R71" s="1589"/>
      <c r="S71" s="1589"/>
      <c r="T71" s="18"/>
    </row>
    <row r="72" spans="1:32" ht="17.25" x14ac:dyDescent="0.35">
      <c r="A72" s="934"/>
      <c r="B72" s="173"/>
      <c r="C72" s="173"/>
      <c r="D72" s="1628"/>
      <c r="E72" s="1628"/>
      <c r="F72" s="872"/>
      <c r="G72" s="872"/>
      <c r="H72" s="1536"/>
      <c r="I72" s="872"/>
      <c r="J72" s="873"/>
      <c r="K72" s="173"/>
      <c r="L72" s="1590"/>
      <c r="M72" s="1591"/>
      <c r="N72" s="1592"/>
      <c r="O72" s="1592"/>
      <c r="P72" s="1591"/>
      <c r="Q72" s="1591"/>
      <c r="R72" s="1592"/>
      <c r="S72" s="1593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48"/>
      <c r="M73" s="1048"/>
      <c r="N73" s="15"/>
      <c r="O73" s="14"/>
      <c r="P73" s="1048"/>
      <c r="Q73" s="1048"/>
      <c r="S73" s="1048"/>
    </row>
    <row r="74" spans="1:32" ht="12.75" x14ac:dyDescent="0.2">
      <c r="A74" s="1973" t="s">
        <v>51</v>
      </c>
      <c r="B74" s="1973"/>
      <c r="C74" s="1973"/>
      <c r="D74" s="1973"/>
      <c r="E74" s="1973"/>
      <c r="F74" s="1973"/>
      <c r="G74" s="1973"/>
      <c r="H74" s="1202"/>
      <c r="I74" s="1974" t="s">
        <v>1620</v>
      </c>
      <c r="J74" s="1974"/>
      <c r="K74" s="1974"/>
      <c r="L74" s="1974"/>
      <c r="M74" s="1974"/>
      <c r="O74" s="34"/>
      <c r="P74" s="1973" t="s">
        <v>1621</v>
      </c>
      <c r="Q74" s="1973"/>
      <c r="R74" s="1973"/>
      <c r="S74" s="1973"/>
    </row>
    <row r="75" spans="1:32" x14ac:dyDescent="0.2">
      <c r="B75" s="550"/>
      <c r="C75" s="550"/>
      <c r="D75" s="550"/>
      <c r="E75" s="550"/>
      <c r="F75" s="550"/>
      <c r="G75" s="550"/>
      <c r="H75" s="1820"/>
      <c r="I75" s="550"/>
      <c r="J75" s="550"/>
      <c r="K75" s="550"/>
      <c r="L75" s="550"/>
      <c r="M75" s="550"/>
      <c r="N75" s="550"/>
      <c r="O75" s="550"/>
      <c r="P75" s="550"/>
      <c r="Q75" s="550"/>
      <c r="R75" s="550"/>
      <c r="S75" s="550"/>
      <c r="T75" s="550"/>
      <c r="U75" s="550"/>
      <c r="V75" s="550"/>
      <c r="W75" s="550"/>
      <c r="X75" s="550"/>
      <c r="Y75" s="550"/>
      <c r="Z75" s="550"/>
      <c r="AA75" s="550"/>
      <c r="AB75" s="550"/>
      <c r="AC75" s="550"/>
      <c r="AD75" s="550"/>
      <c r="AE75" s="550"/>
      <c r="AF75" s="550"/>
    </row>
    <row r="76" spans="1:32" x14ac:dyDescent="0.2">
      <c r="B76" s="550"/>
      <c r="C76" s="550"/>
      <c r="D76" s="550"/>
      <c r="E76" s="550"/>
      <c r="F76" s="550"/>
      <c r="G76" s="550"/>
      <c r="H76" s="1820"/>
      <c r="I76" s="550"/>
      <c r="J76" s="550"/>
      <c r="K76" s="550"/>
      <c r="L76" s="550"/>
      <c r="M76" s="550"/>
      <c r="N76" s="550"/>
      <c r="O76" s="550"/>
      <c r="P76" s="550"/>
      <c r="Q76" s="550"/>
      <c r="R76" s="550"/>
      <c r="S76" s="550"/>
      <c r="T76" s="550"/>
      <c r="U76" s="550"/>
      <c r="V76" s="550"/>
      <c r="W76" s="550"/>
      <c r="X76" s="550"/>
      <c r="Y76" s="550"/>
      <c r="Z76" s="550"/>
      <c r="AA76" s="550"/>
      <c r="AB76" s="550"/>
      <c r="AC76" s="550"/>
      <c r="AD76" s="550"/>
      <c r="AE76" s="550"/>
      <c r="AF76" s="550"/>
    </row>
    <row r="77" spans="1:32" x14ac:dyDescent="0.2">
      <c r="B77" s="550"/>
      <c r="C77" s="550"/>
      <c r="D77" s="550"/>
      <c r="E77" s="550"/>
      <c r="F77" s="550"/>
      <c r="G77" s="550"/>
      <c r="H77" s="1820"/>
      <c r="I77" s="550"/>
      <c r="J77" s="550"/>
      <c r="K77" s="550"/>
      <c r="L77" s="550"/>
      <c r="M77" s="550"/>
      <c r="N77" s="550"/>
      <c r="O77" s="550"/>
      <c r="P77" s="550"/>
      <c r="Q77" s="550"/>
      <c r="R77" s="550"/>
      <c r="S77" s="550"/>
      <c r="T77" s="550"/>
      <c r="U77" s="550"/>
      <c r="V77" s="550"/>
      <c r="W77" s="550"/>
      <c r="X77" s="550"/>
      <c r="Y77" s="550"/>
      <c r="Z77" s="550"/>
      <c r="AA77" s="550"/>
      <c r="AB77" s="550"/>
      <c r="AC77" s="550"/>
      <c r="AD77" s="550"/>
      <c r="AE77" s="550"/>
      <c r="AF77" s="550"/>
    </row>
    <row r="78" spans="1:32" x14ac:dyDescent="0.2">
      <c r="B78" s="550"/>
      <c r="C78" s="550"/>
      <c r="D78" s="550"/>
      <c r="E78" s="550"/>
      <c r="F78" s="550"/>
      <c r="G78" s="550"/>
      <c r="H78" s="1820"/>
      <c r="I78" s="550"/>
      <c r="J78" s="550"/>
      <c r="K78" s="550"/>
      <c r="L78" s="550"/>
      <c r="M78" s="550"/>
      <c r="N78" s="550"/>
      <c r="O78" s="550"/>
      <c r="P78" s="550"/>
      <c r="Q78" s="550"/>
      <c r="R78" s="550"/>
      <c r="S78" s="550"/>
      <c r="T78" s="550"/>
      <c r="U78" s="550"/>
      <c r="V78" s="550"/>
      <c r="W78" s="550"/>
      <c r="X78" s="550"/>
      <c r="Y78" s="550"/>
      <c r="Z78" s="550"/>
      <c r="AA78" s="550"/>
      <c r="AB78" s="550"/>
      <c r="AC78" s="550"/>
      <c r="AD78" s="550"/>
      <c r="AE78" s="550"/>
      <c r="AF78" s="550"/>
    </row>
    <row r="79" spans="1:32" x14ac:dyDescent="0.2">
      <c r="B79" s="550"/>
      <c r="C79" s="550"/>
      <c r="D79" s="550"/>
      <c r="E79" s="550"/>
      <c r="F79" s="550"/>
      <c r="G79" s="550"/>
      <c r="H79" s="1820"/>
      <c r="I79" s="550"/>
      <c r="J79" s="550"/>
      <c r="K79" s="550"/>
      <c r="L79" s="550"/>
      <c r="M79" s="550"/>
      <c r="N79" s="550"/>
      <c r="O79" s="550"/>
      <c r="P79" s="550"/>
      <c r="Q79" s="550"/>
      <c r="R79" s="550"/>
      <c r="S79" s="550"/>
      <c r="T79" s="550"/>
      <c r="U79" s="550"/>
      <c r="V79" s="550"/>
      <c r="W79" s="550"/>
      <c r="X79" s="550"/>
      <c r="Y79" s="550"/>
      <c r="Z79" s="550"/>
      <c r="AA79" s="550"/>
      <c r="AB79" s="550"/>
      <c r="AC79" s="550"/>
      <c r="AD79" s="550"/>
      <c r="AE79" s="550"/>
      <c r="AF79" s="550"/>
    </row>
    <row r="80" spans="1:32" x14ac:dyDescent="0.2">
      <c r="B80" s="550"/>
      <c r="C80" s="550"/>
      <c r="D80" s="550"/>
      <c r="E80" s="550"/>
      <c r="F80" s="550"/>
      <c r="G80" s="550"/>
      <c r="H80" s="1820"/>
      <c r="I80" s="550"/>
      <c r="J80" s="550"/>
      <c r="K80" s="550"/>
      <c r="L80" s="550"/>
      <c r="M80" s="550"/>
      <c r="N80" s="550"/>
      <c r="O80" s="550"/>
      <c r="P80" s="550"/>
      <c r="Q80" s="550"/>
      <c r="R80" s="550"/>
      <c r="S80" s="550"/>
      <c r="T80" s="550"/>
      <c r="U80" s="550"/>
      <c r="V80" s="550"/>
      <c r="W80" s="550"/>
      <c r="X80" s="550"/>
      <c r="Y80" s="550"/>
      <c r="Z80" s="550"/>
      <c r="AA80" s="550"/>
      <c r="AB80" s="550"/>
      <c r="AC80" s="550"/>
      <c r="AD80" s="550"/>
      <c r="AE80" s="550"/>
      <c r="AF80" s="550"/>
    </row>
    <row r="81" spans="2:32" x14ac:dyDescent="0.2">
      <c r="B81" s="550"/>
      <c r="C81" s="550"/>
      <c r="D81" s="550"/>
      <c r="E81" s="550"/>
      <c r="F81" s="550"/>
      <c r="G81" s="550"/>
      <c r="H81" s="1820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0"/>
      <c r="Z81" s="550"/>
      <c r="AA81" s="550"/>
      <c r="AB81" s="550"/>
      <c r="AC81" s="550"/>
      <c r="AD81" s="550"/>
      <c r="AE81" s="550"/>
      <c r="AF81" s="550"/>
    </row>
    <row r="82" spans="2:32" x14ac:dyDescent="0.2">
      <c r="B82" s="550"/>
      <c r="C82" s="550"/>
      <c r="D82" s="550"/>
      <c r="E82" s="550"/>
      <c r="F82" s="550"/>
      <c r="G82" s="550"/>
      <c r="H82" s="1820"/>
      <c r="I82" s="550"/>
      <c r="J82" s="550"/>
      <c r="K82" s="550"/>
      <c r="L82" s="550"/>
      <c r="M82" s="550"/>
      <c r="N82" s="550"/>
      <c r="O82" s="550"/>
      <c r="P82" s="550"/>
      <c r="Q82" s="550"/>
      <c r="R82" s="550"/>
      <c r="S82" s="550"/>
      <c r="T82" s="550"/>
      <c r="U82" s="550"/>
      <c r="V82" s="550"/>
      <c r="W82" s="550"/>
      <c r="X82" s="550"/>
      <c r="Y82" s="550"/>
      <c r="Z82" s="550"/>
      <c r="AA82" s="550"/>
      <c r="AB82" s="550"/>
      <c r="AC82" s="550"/>
      <c r="AD82" s="550"/>
      <c r="AE82" s="550"/>
      <c r="AF82" s="550"/>
    </row>
    <row r="83" spans="2:32" x14ac:dyDescent="0.2">
      <c r="B83" s="550"/>
      <c r="C83" s="550"/>
      <c r="D83" s="550"/>
      <c r="E83" s="550"/>
      <c r="F83" s="550"/>
      <c r="G83" s="550"/>
      <c r="H83" s="1820"/>
      <c r="I83" s="550"/>
      <c r="J83" s="550"/>
      <c r="K83" s="550"/>
      <c r="L83" s="550"/>
      <c r="M83" s="550"/>
      <c r="N83" s="550"/>
      <c r="O83" s="550"/>
      <c r="P83" s="550"/>
      <c r="Q83" s="550"/>
      <c r="R83" s="550"/>
      <c r="S83" s="1821"/>
      <c r="T83" s="550"/>
      <c r="U83" s="550"/>
      <c r="V83" s="550"/>
      <c r="W83" s="550"/>
      <c r="X83" s="550"/>
      <c r="Y83" s="550"/>
      <c r="Z83" s="550"/>
      <c r="AA83" s="550"/>
      <c r="AB83" s="550"/>
      <c r="AC83" s="550"/>
      <c r="AD83" s="550"/>
      <c r="AE83" s="550"/>
      <c r="AF83" s="550"/>
    </row>
    <row r="84" spans="2:32" x14ac:dyDescent="0.2">
      <c r="B84" s="550"/>
      <c r="C84" s="550"/>
      <c r="D84" s="550"/>
      <c r="E84" s="550"/>
      <c r="F84" s="550"/>
      <c r="G84" s="550"/>
      <c r="H84" s="1820"/>
      <c r="I84" s="550"/>
      <c r="J84" s="550"/>
      <c r="K84" s="550"/>
      <c r="L84" s="550"/>
      <c r="M84" s="550"/>
      <c r="N84" s="550"/>
      <c r="O84" s="550"/>
      <c r="P84" s="550"/>
      <c r="Q84" s="550"/>
      <c r="R84" s="550"/>
      <c r="S84" s="550"/>
      <c r="T84" s="550"/>
      <c r="U84" s="550"/>
      <c r="V84" s="550"/>
      <c r="W84" s="550"/>
      <c r="X84" s="550"/>
      <c r="Y84" s="550"/>
      <c r="Z84" s="550"/>
      <c r="AA84" s="550"/>
      <c r="AB84" s="550"/>
      <c r="AC84" s="550"/>
      <c r="AD84" s="550"/>
      <c r="AE84" s="550"/>
      <c r="AF84" s="550"/>
    </row>
    <row r="85" spans="2:32" x14ac:dyDescent="0.2">
      <c r="B85" s="550"/>
      <c r="C85" s="550"/>
      <c r="D85" s="550"/>
      <c r="E85" s="550"/>
      <c r="F85" s="550"/>
      <c r="G85" s="550"/>
      <c r="H85" s="1820"/>
      <c r="I85" s="550"/>
      <c r="J85" s="550"/>
      <c r="K85" s="550"/>
      <c r="L85" s="550"/>
      <c r="M85" s="550"/>
      <c r="N85" s="550"/>
      <c r="O85" s="550"/>
      <c r="P85" s="550"/>
      <c r="Q85" s="550"/>
      <c r="R85" s="550"/>
      <c r="S85" s="550"/>
      <c r="T85" s="550"/>
      <c r="U85" s="550"/>
      <c r="V85" s="550"/>
      <c r="W85" s="550"/>
      <c r="X85" s="550"/>
      <c r="Y85" s="550"/>
      <c r="Z85" s="550"/>
      <c r="AA85" s="550"/>
      <c r="AB85" s="550"/>
      <c r="AC85" s="550"/>
      <c r="AD85" s="550"/>
      <c r="AE85" s="550"/>
      <c r="AF85" s="550"/>
    </row>
    <row r="86" spans="2:32" x14ac:dyDescent="0.2">
      <c r="B86" s="550"/>
      <c r="C86" s="550"/>
      <c r="D86" s="550"/>
      <c r="E86" s="550"/>
      <c r="F86" s="550"/>
      <c r="G86" s="550"/>
      <c r="H86" s="1820"/>
      <c r="I86" s="550"/>
      <c r="J86" s="550"/>
      <c r="K86" s="550"/>
      <c r="L86" s="550"/>
      <c r="M86" s="550"/>
      <c r="N86" s="550"/>
      <c r="O86" s="550"/>
      <c r="P86" s="550"/>
      <c r="Q86" s="550"/>
      <c r="R86" s="550"/>
      <c r="S86" s="550"/>
      <c r="T86" s="550"/>
      <c r="U86" s="550"/>
      <c r="V86" s="550"/>
      <c r="W86" s="550"/>
      <c r="X86" s="550"/>
      <c r="Y86" s="550"/>
      <c r="Z86" s="550"/>
      <c r="AA86" s="550"/>
      <c r="AB86" s="550"/>
      <c r="AC86" s="550"/>
      <c r="AD86" s="550"/>
      <c r="AE86" s="550"/>
      <c r="AF86" s="550"/>
    </row>
    <row r="87" spans="2:32" x14ac:dyDescent="0.2">
      <c r="B87" s="550"/>
      <c r="C87" s="550"/>
      <c r="D87" s="550"/>
      <c r="E87" s="550"/>
      <c r="F87" s="550"/>
      <c r="G87" s="550"/>
      <c r="H87" s="1820"/>
      <c r="I87" s="550"/>
      <c r="J87" s="550"/>
      <c r="K87" s="550"/>
      <c r="L87" s="550"/>
      <c r="M87" s="550"/>
      <c r="N87" s="550"/>
      <c r="O87" s="550"/>
      <c r="P87" s="550"/>
      <c r="Q87" s="550"/>
      <c r="R87" s="550"/>
      <c r="S87" s="550"/>
      <c r="T87" s="550"/>
      <c r="U87" s="550"/>
      <c r="V87" s="550"/>
      <c r="W87" s="550"/>
      <c r="X87" s="550"/>
      <c r="Y87" s="550"/>
      <c r="Z87" s="550"/>
      <c r="AA87" s="550"/>
      <c r="AB87" s="550"/>
      <c r="AC87" s="550"/>
      <c r="AD87" s="550"/>
      <c r="AE87" s="550"/>
      <c r="AF87" s="550"/>
    </row>
    <row r="88" spans="2:32" x14ac:dyDescent="0.2">
      <c r="B88" s="550"/>
      <c r="C88" s="550"/>
      <c r="D88" s="550"/>
      <c r="E88" s="550"/>
      <c r="F88" s="550"/>
      <c r="G88" s="550"/>
      <c r="H88" s="1820"/>
      <c r="I88" s="550"/>
      <c r="J88" s="550"/>
      <c r="K88" s="550"/>
      <c r="L88" s="550"/>
      <c r="M88" s="550"/>
      <c r="N88" s="550"/>
      <c r="O88" s="550"/>
      <c r="P88" s="550"/>
      <c r="Q88" s="550"/>
      <c r="R88" s="550"/>
      <c r="S88" s="550"/>
      <c r="T88" s="550"/>
      <c r="U88" s="550"/>
      <c r="V88" s="550"/>
      <c r="W88" s="550"/>
      <c r="X88" s="550"/>
      <c r="Y88" s="550"/>
      <c r="Z88" s="550"/>
      <c r="AA88" s="550"/>
      <c r="AB88" s="550"/>
      <c r="AC88" s="550"/>
      <c r="AD88" s="550"/>
      <c r="AE88" s="550"/>
      <c r="AF88" s="550"/>
    </row>
    <row r="89" spans="2:32" x14ac:dyDescent="0.2">
      <c r="B89" s="550"/>
      <c r="C89" s="550"/>
      <c r="D89" s="550"/>
      <c r="E89" s="550"/>
      <c r="F89" s="550"/>
      <c r="G89" s="550"/>
      <c r="H89" s="1820"/>
      <c r="I89" s="550"/>
      <c r="J89" s="550"/>
      <c r="K89" s="550"/>
      <c r="L89" s="550"/>
      <c r="M89" s="550"/>
      <c r="N89" s="550"/>
      <c r="O89" s="550"/>
      <c r="P89" s="550"/>
      <c r="Q89" s="550"/>
      <c r="R89" s="550"/>
      <c r="S89" s="550"/>
      <c r="T89" s="550"/>
      <c r="U89" s="550"/>
      <c r="V89" s="550"/>
      <c r="W89" s="550"/>
      <c r="X89" s="550"/>
      <c r="Y89" s="550"/>
      <c r="Z89" s="550"/>
      <c r="AA89" s="550"/>
      <c r="AB89" s="550"/>
      <c r="AC89" s="550"/>
      <c r="AD89" s="550"/>
      <c r="AE89" s="550"/>
      <c r="AF89" s="550"/>
    </row>
    <row r="90" spans="2:32" x14ac:dyDescent="0.2">
      <c r="B90" s="550"/>
      <c r="C90" s="550"/>
      <c r="D90" s="550"/>
      <c r="E90" s="550"/>
      <c r="F90" s="550"/>
      <c r="G90" s="550"/>
      <c r="H90" s="1820"/>
      <c r="I90" s="550"/>
      <c r="J90" s="550"/>
      <c r="K90" s="550"/>
      <c r="L90" s="550"/>
      <c r="M90" s="550"/>
      <c r="N90" s="550"/>
      <c r="O90" s="550"/>
      <c r="P90" s="550"/>
      <c r="Q90" s="550"/>
      <c r="R90" s="550"/>
      <c r="S90" s="550"/>
      <c r="T90" s="550"/>
      <c r="U90" s="550"/>
      <c r="V90" s="550"/>
      <c r="W90" s="550"/>
      <c r="X90" s="550"/>
      <c r="Y90" s="550"/>
      <c r="Z90" s="550"/>
      <c r="AA90" s="550"/>
      <c r="AB90" s="550"/>
      <c r="AC90" s="550"/>
      <c r="AD90" s="550"/>
      <c r="AE90" s="550"/>
      <c r="AF90" s="550"/>
    </row>
    <row r="91" spans="2:32" x14ac:dyDescent="0.2">
      <c r="B91" s="550"/>
      <c r="C91" s="550"/>
      <c r="D91" s="550"/>
      <c r="E91" s="550"/>
      <c r="F91" s="550"/>
      <c r="G91" s="550"/>
      <c r="H91" s="1820"/>
      <c r="I91" s="550"/>
      <c r="J91" s="550"/>
      <c r="K91" s="550"/>
      <c r="L91" s="550"/>
      <c r="M91" s="550"/>
      <c r="N91" s="550"/>
      <c r="O91" s="550"/>
      <c r="P91" s="550"/>
      <c r="Q91" s="550"/>
      <c r="R91" s="550"/>
      <c r="S91" s="550"/>
      <c r="T91" s="550"/>
      <c r="U91" s="550"/>
      <c r="V91" s="550"/>
      <c r="W91" s="550"/>
      <c r="X91" s="550"/>
      <c r="Y91" s="550"/>
      <c r="Z91" s="550"/>
      <c r="AA91" s="550"/>
      <c r="AB91" s="550"/>
      <c r="AC91" s="550"/>
      <c r="AD91" s="550"/>
      <c r="AE91" s="550"/>
      <c r="AF91" s="550"/>
    </row>
    <row r="92" spans="2:32" x14ac:dyDescent="0.2">
      <c r="B92" s="550"/>
      <c r="C92" s="550"/>
      <c r="D92" s="550"/>
      <c r="E92" s="550"/>
      <c r="F92" s="550"/>
      <c r="G92" s="550"/>
      <c r="H92" s="1820"/>
      <c r="I92" s="550"/>
      <c r="J92" s="550"/>
      <c r="K92" s="550"/>
      <c r="L92" s="550"/>
      <c r="M92" s="550"/>
      <c r="N92" s="550"/>
      <c r="O92" s="550"/>
      <c r="P92" s="550"/>
      <c r="Q92" s="550"/>
      <c r="R92" s="550"/>
      <c r="S92" s="550"/>
      <c r="T92" s="550"/>
      <c r="U92" s="550"/>
      <c r="V92" s="550"/>
      <c r="W92" s="550"/>
      <c r="X92" s="550"/>
      <c r="Y92" s="550"/>
      <c r="Z92" s="550"/>
      <c r="AA92" s="550"/>
      <c r="AB92" s="550"/>
      <c r="AC92" s="550"/>
      <c r="AD92" s="550"/>
      <c r="AE92" s="550"/>
      <c r="AF92" s="550"/>
    </row>
    <row r="93" spans="2:32" x14ac:dyDescent="0.2">
      <c r="B93" s="550"/>
      <c r="C93" s="550"/>
      <c r="D93" s="550"/>
      <c r="E93" s="550"/>
      <c r="F93" s="550"/>
      <c r="G93" s="550"/>
      <c r="H93" s="1820"/>
      <c r="I93" s="550"/>
      <c r="J93" s="550"/>
      <c r="K93" s="550"/>
      <c r="L93" s="550"/>
      <c r="M93" s="550"/>
      <c r="N93" s="550"/>
      <c r="O93" s="550"/>
      <c r="P93" s="550"/>
      <c r="Q93" s="550"/>
      <c r="R93" s="550"/>
      <c r="S93" s="550"/>
      <c r="T93" s="550"/>
      <c r="U93" s="550"/>
      <c r="V93" s="550"/>
      <c r="W93" s="550"/>
      <c r="X93" s="550"/>
      <c r="Y93" s="550"/>
      <c r="Z93" s="550"/>
      <c r="AA93" s="550"/>
      <c r="AB93" s="550"/>
      <c r="AC93" s="550"/>
      <c r="AD93" s="550"/>
      <c r="AE93" s="550"/>
      <c r="AF93" s="550"/>
    </row>
    <row r="94" spans="2:32" x14ac:dyDescent="0.2">
      <c r="B94" s="550"/>
      <c r="C94" s="550"/>
      <c r="D94" s="550"/>
      <c r="E94" s="550"/>
      <c r="F94" s="550"/>
      <c r="G94" s="550"/>
      <c r="H94" s="1820"/>
      <c r="I94" s="550"/>
      <c r="J94" s="550"/>
      <c r="K94" s="550"/>
      <c r="L94" s="550"/>
      <c r="M94" s="550"/>
      <c r="N94" s="550"/>
      <c r="O94" s="550"/>
      <c r="P94" s="550"/>
      <c r="Q94" s="550"/>
      <c r="R94" s="550"/>
      <c r="S94" s="550"/>
      <c r="T94" s="550"/>
      <c r="U94" s="550"/>
      <c r="V94" s="550"/>
      <c r="W94" s="550"/>
      <c r="X94" s="550"/>
      <c r="Y94" s="550"/>
      <c r="Z94" s="550"/>
      <c r="AA94" s="550"/>
      <c r="AB94" s="550"/>
      <c r="AC94" s="550"/>
      <c r="AD94" s="550"/>
      <c r="AE94" s="550"/>
      <c r="AF94" s="550"/>
    </row>
    <row r="95" spans="2:32" x14ac:dyDescent="0.2">
      <c r="B95" s="550"/>
      <c r="C95" s="550"/>
      <c r="D95" s="550"/>
      <c r="E95" s="550"/>
      <c r="F95" s="550"/>
      <c r="G95" s="550"/>
      <c r="H95" s="1820"/>
      <c r="I95" s="550"/>
      <c r="J95" s="550"/>
      <c r="K95" s="550"/>
      <c r="L95" s="550"/>
      <c r="M95" s="550"/>
      <c r="N95" s="550"/>
      <c r="O95" s="550"/>
      <c r="P95" s="550"/>
      <c r="Q95" s="550"/>
      <c r="R95" s="550"/>
      <c r="S95" s="550"/>
      <c r="T95" s="550"/>
      <c r="U95" s="550"/>
      <c r="V95" s="550"/>
      <c r="W95" s="550"/>
      <c r="X95" s="550"/>
      <c r="Y95" s="550"/>
      <c r="Z95" s="550"/>
      <c r="AA95" s="550"/>
      <c r="AB95" s="550"/>
      <c r="AC95" s="550"/>
      <c r="AD95" s="550"/>
      <c r="AE95" s="550"/>
      <c r="AF95" s="550"/>
    </row>
    <row r="96" spans="2:32" x14ac:dyDescent="0.2">
      <c r="B96" s="550"/>
      <c r="C96" s="550"/>
      <c r="D96" s="550"/>
      <c r="E96" s="550"/>
      <c r="F96" s="550"/>
      <c r="G96" s="550"/>
      <c r="H96" s="1820"/>
      <c r="I96" s="550"/>
      <c r="J96" s="550"/>
      <c r="K96" s="550"/>
      <c r="L96" s="550"/>
      <c r="M96" s="550"/>
      <c r="N96" s="550"/>
      <c r="O96" s="550"/>
      <c r="P96" s="550"/>
      <c r="Q96" s="550"/>
      <c r="R96" s="550"/>
      <c r="S96" s="550"/>
      <c r="T96" s="550"/>
      <c r="U96" s="550"/>
      <c r="V96" s="550"/>
      <c r="W96" s="550"/>
      <c r="X96" s="550"/>
      <c r="Y96" s="550"/>
      <c r="Z96" s="550"/>
      <c r="AA96" s="550"/>
      <c r="AB96" s="550"/>
      <c r="AC96" s="550"/>
      <c r="AD96" s="550"/>
      <c r="AE96" s="550"/>
      <c r="AF96" s="550"/>
    </row>
    <row r="97" spans="2:32" x14ac:dyDescent="0.2">
      <c r="B97" s="550"/>
      <c r="C97" s="550"/>
      <c r="D97" s="550"/>
      <c r="E97" s="550"/>
      <c r="F97" s="550"/>
      <c r="G97" s="550"/>
      <c r="H97" s="1820"/>
      <c r="I97" s="550"/>
      <c r="J97" s="550"/>
      <c r="K97" s="550"/>
      <c r="L97" s="550"/>
      <c r="M97" s="550"/>
      <c r="N97" s="550"/>
      <c r="O97" s="550"/>
      <c r="P97" s="550"/>
      <c r="Q97" s="550"/>
      <c r="R97" s="550"/>
      <c r="S97" s="550"/>
      <c r="T97" s="550"/>
      <c r="U97" s="550"/>
      <c r="V97" s="550"/>
      <c r="W97" s="550"/>
      <c r="X97" s="550"/>
      <c r="Y97" s="550"/>
      <c r="Z97" s="550"/>
      <c r="AA97" s="550"/>
      <c r="AB97" s="550"/>
      <c r="AC97" s="550"/>
      <c r="AD97" s="550"/>
      <c r="AE97" s="550"/>
      <c r="AF97" s="550"/>
    </row>
    <row r="98" spans="2:32" x14ac:dyDescent="0.2">
      <c r="B98" s="550"/>
      <c r="C98" s="550"/>
      <c r="D98" s="550"/>
      <c r="E98" s="550"/>
      <c r="F98" s="550"/>
      <c r="G98" s="550"/>
      <c r="H98" s="1820"/>
      <c r="I98" s="550"/>
      <c r="J98" s="550"/>
      <c r="K98" s="550"/>
      <c r="L98" s="550"/>
      <c r="M98" s="550"/>
      <c r="N98" s="550"/>
      <c r="O98" s="550"/>
      <c r="P98" s="550"/>
      <c r="Q98" s="550"/>
      <c r="R98" s="550"/>
      <c r="S98" s="550"/>
      <c r="T98" s="550"/>
      <c r="U98" s="550"/>
      <c r="V98" s="550"/>
      <c r="W98" s="550"/>
      <c r="X98" s="550"/>
      <c r="Y98" s="550"/>
      <c r="Z98" s="550"/>
      <c r="AA98" s="550"/>
      <c r="AB98" s="550"/>
      <c r="AC98" s="550"/>
      <c r="AD98" s="550"/>
      <c r="AE98" s="550"/>
      <c r="AF98" s="550"/>
    </row>
    <row r="99" spans="2:32" x14ac:dyDescent="0.2">
      <c r="B99" s="550"/>
      <c r="C99" s="550"/>
      <c r="D99" s="550"/>
      <c r="E99" s="550"/>
      <c r="F99" s="550"/>
      <c r="G99" s="550"/>
      <c r="H99" s="1820"/>
      <c r="I99" s="550"/>
      <c r="J99" s="550"/>
      <c r="K99" s="550"/>
      <c r="L99" s="550"/>
      <c r="M99" s="550"/>
      <c r="N99" s="550"/>
      <c r="O99" s="550"/>
      <c r="P99" s="550"/>
      <c r="Q99" s="550"/>
      <c r="R99" s="550"/>
      <c r="S99" s="550"/>
      <c r="T99" s="550"/>
      <c r="U99" s="550"/>
      <c r="V99" s="550"/>
      <c r="W99" s="550"/>
      <c r="X99" s="550"/>
      <c r="Y99" s="550"/>
      <c r="Z99" s="550"/>
      <c r="AA99" s="550"/>
      <c r="AB99" s="550"/>
      <c r="AC99" s="550"/>
      <c r="AD99" s="550"/>
      <c r="AE99" s="550"/>
      <c r="AF99" s="550"/>
    </row>
    <row r="100" spans="2:32" x14ac:dyDescent="0.2">
      <c r="B100" s="550"/>
      <c r="C100" s="550"/>
      <c r="D100" s="550"/>
      <c r="E100" s="550"/>
      <c r="F100" s="550"/>
      <c r="G100" s="550"/>
      <c r="H100" s="1820"/>
      <c r="I100" s="550"/>
      <c r="J100" s="550"/>
      <c r="K100" s="550"/>
      <c r="L100" s="550"/>
      <c r="M100" s="550"/>
      <c r="N100" s="550"/>
      <c r="O100" s="550"/>
      <c r="P100" s="550"/>
      <c r="Q100" s="550"/>
      <c r="R100" s="550"/>
      <c r="S100" s="550"/>
      <c r="T100" s="550"/>
      <c r="U100" s="550"/>
      <c r="V100" s="550"/>
      <c r="W100" s="550"/>
      <c r="X100" s="550"/>
      <c r="Y100" s="550"/>
      <c r="Z100" s="550"/>
      <c r="AA100" s="550"/>
      <c r="AB100" s="550"/>
      <c r="AC100" s="550"/>
      <c r="AD100" s="550"/>
      <c r="AE100" s="550"/>
      <c r="AF100" s="550"/>
    </row>
    <row r="101" spans="2:32" x14ac:dyDescent="0.2">
      <c r="B101" s="550"/>
      <c r="C101" s="550"/>
      <c r="D101" s="550"/>
      <c r="E101" s="550"/>
      <c r="F101" s="550"/>
      <c r="G101" s="550"/>
      <c r="H101" s="1820"/>
      <c r="I101" s="550"/>
      <c r="J101" s="550"/>
      <c r="K101" s="550"/>
      <c r="L101" s="550"/>
      <c r="M101" s="550"/>
      <c r="N101" s="550"/>
      <c r="O101" s="550"/>
      <c r="P101" s="550"/>
      <c r="Q101" s="550"/>
      <c r="R101" s="550"/>
      <c r="S101" s="550"/>
      <c r="T101" s="550"/>
      <c r="U101" s="550"/>
      <c r="V101" s="550"/>
      <c r="W101" s="550"/>
      <c r="X101" s="550"/>
      <c r="Y101" s="550"/>
      <c r="Z101" s="550"/>
      <c r="AA101" s="550"/>
      <c r="AB101" s="550"/>
      <c r="AC101" s="550"/>
      <c r="AD101" s="550"/>
      <c r="AE101" s="550"/>
      <c r="AF101" s="550"/>
    </row>
    <row r="102" spans="2:32" x14ac:dyDescent="0.2">
      <c r="B102" s="550"/>
      <c r="C102" s="550"/>
      <c r="D102" s="550"/>
      <c r="E102" s="550"/>
      <c r="F102" s="550"/>
      <c r="G102" s="550"/>
      <c r="H102" s="1820"/>
      <c r="I102" s="550"/>
      <c r="J102" s="550"/>
      <c r="K102" s="550"/>
      <c r="L102" s="550"/>
      <c r="M102" s="550"/>
      <c r="N102" s="550"/>
      <c r="O102" s="550"/>
      <c r="P102" s="550"/>
      <c r="Q102" s="550"/>
      <c r="R102" s="550"/>
      <c r="S102" s="550"/>
      <c r="T102" s="550"/>
      <c r="U102" s="550"/>
      <c r="V102" s="550"/>
      <c r="W102" s="550"/>
      <c r="X102" s="550"/>
      <c r="Y102" s="550"/>
      <c r="Z102" s="550"/>
      <c r="AA102" s="550"/>
      <c r="AB102" s="550"/>
      <c r="AC102" s="550"/>
      <c r="AD102" s="550"/>
      <c r="AE102" s="550"/>
      <c r="AF102" s="550"/>
    </row>
    <row r="103" spans="2:32" x14ac:dyDescent="0.2">
      <c r="B103" s="550"/>
      <c r="C103" s="550"/>
      <c r="D103" s="550"/>
      <c r="E103" s="550"/>
      <c r="F103" s="550"/>
      <c r="G103" s="550"/>
      <c r="H103" s="1820"/>
      <c r="I103" s="550"/>
      <c r="J103" s="550"/>
      <c r="K103" s="550"/>
      <c r="L103" s="550"/>
      <c r="M103" s="550"/>
      <c r="N103" s="550"/>
      <c r="O103" s="550"/>
      <c r="P103" s="550"/>
      <c r="Q103" s="550"/>
      <c r="R103" s="550"/>
      <c r="S103" s="550"/>
      <c r="T103" s="550"/>
      <c r="U103" s="55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</row>
    <row r="104" spans="2:32" x14ac:dyDescent="0.2">
      <c r="B104" s="550"/>
      <c r="C104" s="550"/>
      <c r="D104" s="550"/>
      <c r="E104" s="550"/>
      <c r="F104" s="550"/>
      <c r="G104" s="550"/>
      <c r="H104" s="1820"/>
      <c r="I104" s="550"/>
      <c r="J104" s="550"/>
      <c r="K104" s="550"/>
      <c r="L104" s="550"/>
      <c r="M104" s="550"/>
      <c r="N104" s="550"/>
      <c r="O104" s="550"/>
      <c r="P104" s="550"/>
      <c r="Q104" s="550"/>
      <c r="R104" s="550"/>
      <c r="S104" s="550"/>
      <c r="T104" s="550"/>
      <c r="U104" s="550"/>
      <c r="V104" s="550"/>
      <c r="W104" s="550"/>
      <c r="X104" s="550"/>
      <c r="Y104" s="550"/>
      <c r="Z104" s="550"/>
      <c r="AA104" s="550"/>
      <c r="AB104" s="550"/>
      <c r="AC104" s="550"/>
      <c r="AD104" s="550"/>
      <c r="AE104" s="550"/>
      <c r="AF104" s="550"/>
    </row>
    <row r="105" spans="2:32" x14ac:dyDescent="0.2">
      <c r="B105" s="550"/>
      <c r="C105" s="550"/>
      <c r="D105" s="550"/>
      <c r="E105" s="550"/>
      <c r="F105" s="550"/>
      <c r="G105" s="550"/>
      <c r="H105" s="1820"/>
      <c r="I105" s="550"/>
      <c r="J105" s="550"/>
      <c r="K105" s="550"/>
      <c r="L105" s="550"/>
      <c r="M105" s="550"/>
      <c r="N105" s="550"/>
      <c r="O105" s="550"/>
      <c r="P105" s="550"/>
      <c r="Q105" s="550"/>
      <c r="R105" s="550"/>
      <c r="S105" s="550"/>
    </row>
    <row r="106" spans="2:32" x14ac:dyDescent="0.2">
      <c r="B106" s="550"/>
      <c r="C106" s="550"/>
      <c r="D106" s="550"/>
      <c r="E106" s="550"/>
      <c r="F106" s="550"/>
      <c r="G106" s="550"/>
      <c r="H106" s="1820"/>
      <c r="I106" s="550"/>
      <c r="J106" s="550"/>
      <c r="K106" s="550"/>
      <c r="L106" s="550"/>
      <c r="M106" s="550"/>
      <c r="N106" s="550"/>
      <c r="O106" s="550"/>
      <c r="P106" s="550"/>
      <c r="Q106" s="550"/>
      <c r="R106" s="550"/>
      <c r="S106" s="550"/>
    </row>
    <row r="107" spans="2:32" x14ac:dyDescent="0.2">
      <c r="B107" s="550"/>
      <c r="C107" s="550"/>
      <c r="D107" s="550"/>
      <c r="E107" s="550"/>
      <c r="F107" s="550"/>
      <c r="G107" s="550"/>
      <c r="H107" s="1820"/>
      <c r="I107" s="550"/>
      <c r="J107" s="550"/>
      <c r="K107" s="550"/>
      <c r="L107" s="550"/>
      <c r="M107" s="550"/>
      <c r="N107" s="550"/>
      <c r="O107" s="550"/>
      <c r="P107" s="550"/>
      <c r="Q107" s="550"/>
      <c r="R107" s="550"/>
      <c r="S107" s="550"/>
    </row>
    <row r="108" spans="2:32" x14ac:dyDescent="0.2">
      <c r="B108" s="550"/>
      <c r="C108" s="550"/>
      <c r="D108" s="550"/>
      <c r="E108" s="550"/>
      <c r="F108" s="550"/>
      <c r="G108" s="550"/>
      <c r="H108" s="1820"/>
      <c r="I108" s="550"/>
      <c r="J108" s="550"/>
      <c r="K108" s="550"/>
      <c r="L108" s="550"/>
      <c r="M108" s="550"/>
      <c r="N108" s="550"/>
      <c r="O108" s="550"/>
      <c r="P108" s="550"/>
      <c r="Q108" s="550"/>
      <c r="R108" s="550"/>
      <c r="S108" s="550"/>
    </row>
    <row r="109" spans="2:32" x14ac:dyDescent="0.2">
      <c r="B109" s="550"/>
      <c r="C109" s="550"/>
      <c r="D109" s="550"/>
      <c r="E109" s="550"/>
      <c r="F109" s="550"/>
      <c r="G109" s="550"/>
      <c r="H109" s="1820"/>
      <c r="I109" s="550"/>
      <c r="J109" s="550"/>
      <c r="K109" s="550"/>
      <c r="L109" s="550"/>
      <c r="M109" s="550"/>
      <c r="N109" s="550"/>
      <c r="O109" s="550"/>
      <c r="P109" s="550"/>
      <c r="Q109" s="550"/>
      <c r="R109" s="550"/>
      <c r="S109" s="550"/>
    </row>
    <row r="110" spans="2:32" x14ac:dyDescent="0.2">
      <c r="B110" s="550"/>
      <c r="C110" s="550"/>
      <c r="D110" s="550"/>
      <c r="E110" s="550"/>
      <c r="F110" s="550"/>
      <c r="G110" s="550"/>
      <c r="H110" s="1820"/>
      <c r="I110" s="550"/>
      <c r="J110" s="550"/>
      <c r="K110" s="550"/>
      <c r="L110" s="550"/>
      <c r="M110" s="550"/>
      <c r="N110" s="550"/>
      <c r="O110" s="550"/>
      <c r="P110" s="550"/>
      <c r="Q110" s="550"/>
      <c r="R110" s="550"/>
      <c r="S110" s="550"/>
    </row>
    <row r="111" spans="2:32" x14ac:dyDescent="0.2">
      <c r="B111" s="550"/>
      <c r="C111" s="550"/>
      <c r="D111" s="550"/>
      <c r="E111" s="550"/>
      <c r="F111" s="550"/>
      <c r="G111" s="550"/>
      <c r="H111" s="1820"/>
      <c r="I111" s="550"/>
      <c r="J111" s="550"/>
      <c r="K111" s="550"/>
      <c r="L111" s="550"/>
      <c r="M111" s="550"/>
      <c r="N111" s="550"/>
      <c r="O111" s="550"/>
      <c r="P111" s="550"/>
      <c r="Q111" s="550"/>
      <c r="R111" s="550"/>
      <c r="S111" s="550"/>
    </row>
    <row r="112" spans="2:32" x14ac:dyDescent="0.2">
      <c r="B112" s="550"/>
      <c r="C112" s="550"/>
      <c r="D112" s="550"/>
      <c r="E112" s="550"/>
      <c r="F112" s="550"/>
      <c r="G112" s="550"/>
      <c r="H112" s="1820"/>
      <c r="I112" s="550"/>
      <c r="J112" s="550"/>
      <c r="K112" s="550"/>
      <c r="L112" s="550"/>
      <c r="M112" s="550"/>
      <c r="N112" s="550"/>
      <c r="O112" s="550"/>
      <c r="P112" s="550"/>
      <c r="Q112" s="550"/>
      <c r="R112" s="550"/>
      <c r="S112" s="550"/>
    </row>
    <row r="113" spans="2:19" x14ac:dyDescent="0.2">
      <c r="B113" s="550"/>
      <c r="C113" s="550"/>
      <c r="D113" s="550"/>
      <c r="E113" s="550"/>
      <c r="F113" s="550"/>
      <c r="G113" s="550"/>
      <c r="H113" s="1820"/>
      <c r="I113" s="550"/>
      <c r="J113" s="550"/>
      <c r="K113" s="550"/>
      <c r="L113" s="550"/>
      <c r="M113" s="550"/>
      <c r="N113" s="550"/>
      <c r="O113" s="550"/>
      <c r="P113" s="550"/>
      <c r="Q113" s="550"/>
      <c r="R113" s="550"/>
      <c r="S113" s="550"/>
    </row>
    <row r="114" spans="2:19" x14ac:dyDescent="0.2">
      <c r="B114" s="550"/>
      <c r="C114" s="550"/>
      <c r="D114" s="550"/>
      <c r="E114" s="550"/>
      <c r="F114" s="550"/>
      <c r="G114" s="550"/>
      <c r="H114" s="1820"/>
      <c r="I114" s="550"/>
      <c r="J114" s="550"/>
      <c r="K114" s="550"/>
      <c r="L114" s="550"/>
      <c r="M114" s="550"/>
      <c r="N114" s="550"/>
      <c r="O114" s="550"/>
      <c r="P114" s="550"/>
      <c r="Q114" s="550"/>
      <c r="R114" s="550"/>
      <c r="S114" s="550"/>
    </row>
    <row r="115" spans="2:19" x14ac:dyDescent="0.2">
      <c r="B115" s="550"/>
      <c r="C115" s="550"/>
      <c r="D115" s="550"/>
      <c r="E115" s="550"/>
      <c r="F115" s="550"/>
      <c r="G115" s="550"/>
      <c r="H115" s="1820"/>
      <c r="I115" s="550"/>
      <c r="J115" s="550"/>
      <c r="K115" s="550"/>
      <c r="L115" s="550"/>
      <c r="M115" s="550"/>
      <c r="N115" s="550"/>
      <c r="O115" s="550"/>
      <c r="P115" s="550"/>
      <c r="Q115" s="550"/>
      <c r="R115" s="550"/>
      <c r="S115" s="550"/>
    </row>
    <row r="116" spans="2:19" x14ac:dyDescent="0.2">
      <c r="B116" s="550"/>
      <c r="C116" s="550"/>
      <c r="D116" s="550"/>
      <c r="E116" s="550"/>
      <c r="F116" s="550"/>
      <c r="G116" s="550"/>
      <c r="H116" s="1820"/>
      <c r="I116" s="550"/>
      <c r="J116" s="550"/>
      <c r="K116" s="550"/>
      <c r="L116" s="550"/>
      <c r="M116" s="550"/>
      <c r="N116" s="550"/>
      <c r="O116" s="550"/>
      <c r="P116" s="550"/>
      <c r="Q116" s="550"/>
      <c r="R116" s="550"/>
      <c r="S116" s="550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topLeftCell="B39" zoomScale="80" zoomScaleNormal="80" workbookViewId="0">
      <selection activeCell="Q66" sqref="Q66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  <c r="O9" s="164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978" t="s">
        <v>0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1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2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3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5" t="s">
        <v>1813</v>
      </c>
      <c r="B16" s="1975"/>
      <c r="C16" s="1975"/>
      <c r="D16" s="1975"/>
      <c r="E16" s="1975"/>
      <c r="F16" s="1975"/>
      <c r="G16" s="1975"/>
      <c r="H16" s="1975"/>
      <c r="I16" s="1975"/>
      <c r="J16" s="1975"/>
      <c r="K16" s="1975"/>
      <c r="L16" s="1975"/>
      <c r="M16" s="1975"/>
      <c r="N16" s="1975"/>
      <c r="O16" s="1975"/>
      <c r="P16" s="1975"/>
      <c r="Q16" s="1975"/>
      <c r="R16" s="1975"/>
      <c r="S16" s="1975"/>
    </row>
    <row r="17" spans="1:19" ht="15" x14ac:dyDescent="0.3">
      <c r="A17" s="80"/>
      <c r="B17" s="80"/>
      <c r="C17" s="80"/>
      <c r="D17" s="80"/>
      <c r="E17" s="80"/>
      <c r="F17" s="80"/>
      <c r="G17" s="80"/>
      <c r="H17" s="1151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60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19" x14ac:dyDescent="0.2">
      <c r="A19" s="84">
        <v>1</v>
      </c>
      <c r="B19" s="227">
        <v>2</v>
      </c>
      <c r="C19" s="84">
        <v>3</v>
      </c>
      <c r="D19" s="227">
        <v>4</v>
      </c>
      <c r="E19" s="84">
        <v>5</v>
      </c>
      <c r="F19" s="227">
        <v>6</v>
      </c>
      <c r="G19" s="84">
        <v>7</v>
      </c>
      <c r="H19" s="1198">
        <v>8</v>
      </c>
      <c r="I19" s="84">
        <v>9</v>
      </c>
      <c r="J19" s="227">
        <v>10</v>
      </c>
      <c r="K19" s="84">
        <v>11</v>
      </c>
      <c r="L19" s="227">
        <v>12</v>
      </c>
      <c r="M19" s="84">
        <v>13</v>
      </c>
      <c r="N19" s="227">
        <v>14</v>
      </c>
      <c r="O19" s="84">
        <v>15</v>
      </c>
      <c r="P19" s="227">
        <v>16</v>
      </c>
      <c r="Q19" s="84">
        <v>17</v>
      </c>
      <c r="R19" s="227">
        <v>18</v>
      </c>
      <c r="S19" s="84">
        <v>19</v>
      </c>
    </row>
    <row r="20" spans="1:19" ht="15" x14ac:dyDescent="0.2">
      <c r="A20" s="956">
        <v>1</v>
      </c>
      <c r="B20" s="1191">
        <v>40297</v>
      </c>
      <c r="C20" s="1192">
        <v>6</v>
      </c>
      <c r="D20" s="1184">
        <v>61</v>
      </c>
      <c r="E20" s="1184">
        <v>614</v>
      </c>
      <c r="F20" s="1184"/>
      <c r="G20" s="1184">
        <v>1</v>
      </c>
      <c r="H20" s="1183" t="s">
        <v>524</v>
      </c>
      <c r="I20" s="1184"/>
      <c r="J20" s="1184" t="s">
        <v>525</v>
      </c>
      <c r="K20" s="1184" t="s">
        <v>1563</v>
      </c>
      <c r="L20" s="1193">
        <v>26900</v>
      </c>
      <c r="M20" s="1184">
        <v>3</v>
      </c>
      <c r="N20" s="1194"/>
      <c r="O20" s="1194"/>
      <c r="P20" s="1195">
        <v>3</v>
      </c>
      <c r="Q20" s="1196"/>
      <c r="R20" s="1194">
        <v>26900</v>
      </c>
      <c r="S20" s="1194">
        <f t="shared" ref="S20:S58" si="0">IF(M20=0,"N/A",+L20-R20)</f>
        <v>0</v>
      </c>
    </row>
    <row r="21" spans="1:19" ht="15" x14ac:dyDescent="0.2">
      <c r="A21" s="956">
        <v>2</v>
      </c>
      <c r="B21" s="1034">
        <v>41715</v>
      </c>
      <c r="C21" s="1035">
        <v>6</v>
      </c>
      <c r="D21" s="334">
        <v>61</v>
      </c>
      <c r="E21" s="334" t="s">
        <v>1106</v>
      </c>
      <c r="F21" s="1158"/>
      <c r="G21" s="334">
        <v>1</v>
      </c>
      <c r="H21" s="1036" t="s">
        <v>920</v>
      </c>
      <c r="I21" s="1158"/>
      <c r="J21" s="334" t="s">
        <v>28</v>
      </c>
      <c r="K21" s="334" t="s">
        <v>1564</v>
      </c>
      <c r="L21" s="1037">
        <v>4721</v>
      </c>
      <c r="M21" s="338">
        <v>3</v>
      </c>
      <c r="N21" s="1746"/>
      <c r="O21" s="1746"/>
      <c r="P21" s="1795">
        <v>3</v>
      </c>
      <c r="Q21" s="1795"/>
      <c r="R21" s="1746">
        <v>4721</v>
      </c>
      <c r="S21" s="1746">
        <f t="shared" si="0"/>
        <v>0</v>
      </c>
    </row>
    <row r="22" spans="1:19" ht="15" x14ac:dyDescent="0.2">
      <c r="A22" s="956">
        <v>3</v>
      </c>
      <c r="B22" s="1034">
        <v>41715</v>
      </c>
      <c r="C22" s="1035">
        <v>6</v>
      </c>
      <c r="D22" s="334">
        <v>61</v>
      </c>
      <c r="E22" s="334" t="s">
        <v>1106</v>
      </c>
      <c r="F22" s="334" t="s">
        <v>89</v>
      </c>
      <c r="G22" s="334">
        <v>1</v>
      </c>
      <c r="H22" s="1036" t="s">
        <v>31</v>
      </c>
      <c r="I22" s="1155"/>
      <c r="J22" s="334" t="s">
        <v>73</v>
      </c>
      <c r="K22" s="334" t="s">
        <v>1564</v>
      </c>
      <c r="L22" s="1037">
        <v>11620</v>
      </c>
      <c r="M22" s="338">
        <v>3</v>
      </c>
      <c r="N22" s="1746"/>
      <c r="O22" s="1746"/>
      <c r="P22" s="1795">
        <v>3</v>
      </c>
      <c r="Q22" s="1795"/>
      <c r="R22" s="1746">
        <v>11620</v>
      </c>
      <c r="S22" s="1746">
        <f t="shared" si="0"/>
        <v>0</v>
      </c>
    </row>
    <row r="23" spans="1:19" ht="15" x14ac:dyDescent="0.2">
      <c r="A23" s="956">
        <v>4</v>
      </c>
      <c r="B23" s="1034">
        <v>39245</v>
      </c>
      <c r="C23" s="1035">
        <v>6</v>
      </c>
      <c r="D23" s="334">
        <v>61</v>
      </c>
      <c r="E23" s="334">
        <v>614</v>
      </c>
      <c r="F23" s="1158"/>
      <c r="G23" s="334">
        <v>1</v>
      </c>
      <c r="H23" s="1036" t="s">
        <v>88</v>
      </c>
      <c r="I23" s="1158"/>
      <c r="J23" s="334" t="s">
        <v>73</v>
      </c>
      <c r="K23" s="334" t="s">
        <v>1564</v>
      </c>
      <c r="L23" s="1037">
        <v>123.2</v>
      </c>
      <c r="M23" s="338">
        <v>3</v>
      </c>
      <c r="N23" s="952"/>
      <c r="O23" s="952"/>
      <c r="P23" s="1188">
        <v>3</v>
      </c>
      <c r="Q23" s="1188"/>
      <c r="R23" s="952">
        <v>123.2</v>
      </c>
      <c r="S23" s="952">
        <f t="shared" si="0"/>
        <v>0</v>
      </c>
    </row>
    <row r="24" spans="1:19" ht="15" x14ac:dyDescent="0.2">
      <c r="A24" s="956">
        <v>5</v>
      </c>
      <c r="B24" s="1034">
        <v>39890</v>
      </c>
      <c r="C24" s="1035">
        <v>6</v>
      </c>
      <c r="D24" s="1179">
        <v>61</v>
      </c>
      <c r="E24" s="334">
        <v>616</v>
      </c>
      <c r="F24" s="1197"/>
      <c r="G24" s="334">
        <v>1</v>
      </c>
      <c r="H24" s="1036" t="s">
        <v>37</v>
      </c>
      <c r="I24" s="1168"/>
      <c r="J24" s="334" t="s">
        <v>98</v>
      </c>
      <c r="K24" s="334" t="s">
        <v>1564</v>
      </c>
      <c r="L24" s="1037">
        <v>5772.39</v>
      </c>
      <c r="M24" s="338">
        <v>3</v>
      </c>
      <c r="N24" s="952"/>
      <c r="O24" s="952"/>
      <c r="P24" s="1188">
        <v>3</v>
      </c>
      <c r="Q24" s="1188"/>
      <c r="R24" s="952">
        <v>5772.39</v>
      </c>
      <c r="S24" s="952">
        <f t="shared" si="0"/>
        <v>0</v>
      </c>
    </row>
    <row r="25" spans="1:19" ht="15" x14ac:dyDescent="0.2">
      <c r="A25" s="956">
        <v>6</v>
      </c>
      <c r="B25" s="1034">
        <v>41152</v>
      </c>
      <c r="C25" s="1035">
        <v>6</v>
      </c>
      <c r="D25" s="1179">
        <v>61</v>
      </c>
      <c r="E25" s="334">
        <v>617</v>
      </c>
      <c r="F25" s="334"/>
      <c r="G25" s="334">
        <v>1</v>
      </c>
      <c r="H25" s="1036" t="s">
        <v>798</v>
      </c>
      <c r="I25" s="1155"/>
      <c r="J25" s="334" t="s">
        <v>773</v>
      </c>
      <c r="K25" s="334" t="s">
        <v>1564</v>
      </c>
      <c r="L25" s="1037">
        <v>4057.68</v>
      </c>
      <c r="M25" s="338">
        <v>3</v>
      </c>
      <c r="N25" s="952"/>
      <c r="O25" s="952"/>
      <c r="P25" s="1188">
        <v>3</v>
      </c>
      <c r="Q25" s="1188"/>
      <c r="R25" s="952">
        <v>4057.68</v>
      </c>
      <c r="S25" s="952">
        <f t="shared" si="0"/>
        <v>0</v>
      </c>
    </row>
    <row r="26" spans="1:19" ht="15" x14ac:dyDescent="0.2">
      <c r="A26" s="956">
        <v>7</v>
      </c>
      <c r="B26" s="1034">
        <v>39909</v>
      </c>
      <c r="C26" s="1035">
        <v>6</v>
      </c>
      <c r="D26" s="334">
        <v>61</v>
      </c>
      <c r="E26" s="334">
        <v>617</v>
      </c>
      <c r="F26" s="334"/>
      <c r="G26" s="334">
        <v>1</v>
      </c>
      <c r="H26" s="1036" t="s">
        <v>93</v>
      </c>
      <c r="I26" s="1155" t="s">
        <v>147</v>
      </c>
      <c r="J26" s="334" t="s">
        <v>42</v>
      </c>
      <c r="K26" s="334" t="s">
        <v>1564</v>
      </c>
      <c r="L26" s="1037">
        <v>2540.4</v>
      </c>
      <c r="M26" s="338">
        <v>5</v>
      </c>
      <c r="N26" s="952"/>
      <c r="O26" s="952"/>
      <c r="P26" s="1188">
        <v>5</v>
      </c>
      <c r="Q26" s="1188"/>
      <c r="R26" s="952">
        <v>2540.4</v>
      </c>
      <c r="S26" s="952">
        <f t="shared" si="0"/>
        <v>0</v>
      </c>
    </row>
    <row r="27" spans="1:19" ht="15" x14ac:dyDescent="0.2">
      <c r="A27" s="956">
        <v>8</v>
      </c>
      <c r="B27" s="1034">
        <v>36889</v>
      </c>
      <c r="C27" s="1035">
        <v>6</v>
      </c>
      <c r="D27" s="334">
        <v>61</v>
      </c>
      <c r="E27" s="334">
        <v>617</v>
      </c>
      <c r="F27" s="334"/>
      <c r="G27" s="334">
        <v>1</v>
      </c>
      <c r="H27" s="1036" t="s">
        <v>94</v>
      </c>
      <c r="I27" s="1155"/>
      <c r="J27" s="334"/>
      <c r="K27" s="334" t="s">
        <v>1564</v>
      </c>
      <c r="L27" s="1037">
        <v>3431.93</v>
      </c>
      <c r="M27" s="338">
        <v>10</v>
      </c>
      <c r="N27" s="952"/>
      <c r="O27" s="952"/>
      <c r="P27" s="1188">
        <v>10</v>
      </c>
      <c r="Q27" s="1188"/>
      <c r="R27" s="952">
        <v>3431.93</v>
      </c>
      <c r="S27" s="952">
        <f t="shared" si="0"/>
        <v>0</v>
      </c>
    </row>
    <row r="28" spans="1:19" ht="15" x14ac:dyDescent="0.2">
      <c r="A28" s="956">
        <v>9</v>
      </c>
      <c r="B28" s="1034">
        <v>36889</v>
      </c>
      <c r="C28" s="1035">
        <v>6</v>
      </c>
      <c r="D28" s="334">
        <v>61</v>
      </c>
      <c r="E28" s="334">
        <v>617</v>
      </c>
      <c r="F28" s="1155">
        <v>125537</v>
      </c>
      <c r="G28" s="334">
        <v>1</v>
      </c>
      <c r="H28" s="1036" t="s">
        <v>22</v>
      </c>
      <c r="I28" s="1155"/>
      <c r="J28" s="334"/>
      <c r="K28" s="334" t="s">
        <v>1564</v>
      </c>
      <c r="L28" s="1037">
        <v>7000</v>
      </c>
      <c r="M28" s="338">
        <v>10</v>
      </c>
      <c r="N28" s="952"/>
      <c r="O28" s="952"/>
      <c r="P28" s="1188">
        <v>10</v>
      </c>
      <c r="Q28" s="1188"/>
      <c r="R28" s="952">
        <v>7000</v>
      </c>
      <c r="S28" s="952">
        <f t="shared" si="0"/>
        <v>0</v>
      </c>
    </row>
    <row r="29" spans="1:19" ht="15" x14ac:dyDescent="0.2">
      <c r="A29" s="956">
        <v>10</v>
      </c>
      <c r="B29" s="1034">
        <v>39542</v>
      </c>
      <c r="C29" s="1035">
        <v>6</v>
      </c>
      <c r="D29" s="334">
        <v>61</v>
      </c>
      <c r="E29" s="334">
        <v>617</v>
      </c>
      <c r="F29" s="334"/>
      <c r="G29" s="334">
        <v>1</v>
      </c>
      <c r="H29" s="1036" t="s">
        <v>61</v>
      </c>
      <c r="I29" s="334"/>
      <c r="J29" s="334"/>
      <c r="K29" s="334" t="s">
        <v>1564</v>
      </c>
      <c r="L29" s="1037">
        <v>17632</v>
      </c>
      <c r="M29" s="338">
        <v>10</v>
      </c>
      <c r="N29" s="339">
        <f>IF(M29=0,"N/A",+L29/M29)</f>
        <v>1763.2</v>
      </c>
      <c r="O29" s="339">
        <f>IF(M29=0,"N/A",+N29/12)</f>
        <v>146.93333333333334</v>
      </c>
      <c r="P29" s="340">
        <v>9</v>
      </c>
      <c r="Q29" s="340">
        <v>5</v>
      </c>
      <c r="R29" s="339">
        <f>IF(M29=0,"N/A",+N29*P29+O29*Q29)</f>
        <v>16603.466666666667</v>
      </c>
      <c r="S29" s="339">
        <f t="shared" si="0"/>
        <v>1028.5333333333328</v>
      </c>
    </row>
    <row r="30" spans="1:19" ht="15" x14ac:dyDescent="0.2">
      <c r="A30" s="956">
        <v>11</v>
      </c>
      <c r="B30" s="1034">
        <v>42075</v>
      </c>
      <c r="C30" s="1035">
        <v>6</v>
      </c>
      <c r="D30" s="334">
        <v>61</v>
      </c>
      <c r="E30" s="334" t="s">
        <v>1106</v>
      </c>
      <c r="F30" s="334"/>
      <c r="G30" s="334">
        <v>1</v>
      </c>
      <c r="H30" s="1036" t="s">
        <v>1175</v>
      </c>
      <c r="I30" s="334"/>
      <c r="J30" s="334" t="s">
        <v>129</v>
      </c>
      <c r="K30" s="334" t="s">
        <v>1564</v>
      </c>
      <c r="L30" s="1037">
        <v>2906</v>
      </c>
      <c r="M30" s="338">
        <v>3</v>
      </c>
      <c r="N30" s="339">
        <f>IF(M30=0,"N/A",+L30/M30)</f>
        <v>968.66666666666663</v>
      </c>
      <c r="O30" s="339">
        <f>IF(M30=0,"N/A",+N30/12)</f>
        <v>80.722222222222214</v>
      </c>
      <c r="P30" s="340">
        <v>2</v>
      </c>
      <c r="Q30" s="340">
        <v>6</v>
      </c>
      <c r="R30" s="339">
        <f>IF(M30=0,"N/A",+N30*P30+O30*Q30)</f>
        <v>2421.6666666666665</v>
      </c>
      <c r="S30" s="339">
        <f>IF(M30=0,"N/A",+L30-R30)</f>
        <v>484.33333333333348</v>
      </c>
    </row>
    <row r="31" spans="1:19" ht="15" x14ac:dyDescent="0.2">
      <c r="A31" s="956">
        <v>12</v>
      </c>
      <c r="B31" s="1034">
        <v>42144</v>
      </c>
      <c r="C31" s="1035">
        <v>6</v>
      </c>
      <c r="D31" s="334">
        <v>61</v>
      </c>
      <c r="E31" s="334" t="s">
        <v>1106</v>
      </c>
      <c r="F31" s="334"/>
      <c r="G31" s="334">
        <v>1</v>
      </c>
      <c r="H31" s="1036" t="s">
        <v>1605</v>
      </c>
      <c r="I31" s="334"/>
      <c r="J31" s="334" t="s">
        <v>167</v>
      </c>
      <c r="K31" s="334" t="s">
        <v>1564</v>
      </c>
      <c r="L31" s="1037">
        <v>14819</v>
      </c>
      <c r="M31" s="338">
        <v>3</v>
      </c>
      <c r="N31" s="339">
        <f>IF(M31=0,"N/A",+L31/M31)</f>
        <v>4939.666666666667</v>
      </c>
      <c r="O31" s="339">
        <f>IF(M31=0,"N/A",+N31/12)</f>
        <v>411.63888888888891</v>
      </c>
      <c r="P31" s="340">
        <v>2</v>
      </c>
      <c r="Q31" s="340">
        <v>4</v>
      </c>
      <c r="R31" s="339">
        <f>IF(M31=0,"N/A",+N31*P31+O31*Q31)</f>
        <v>11525.888888888891</v>
      </c>
      <c r="S31" s="339">
        <f>IF(M31=0,"N/A",+L31-R31)</f>
        <v>3293.1111111111095</v>
      </c>
    </row>
    <row r="32" spans="1:19" ht="30" x14ac:dyDescent="0.2">
      <c r="A32" s="956">
        <v>13</v>
      </c>
      <c r="B32" s="1034">
        <v>42122</v>
      </c>
      <c r="C32" s="1035">
        <v>6</v>
      </c>
      <c r="D32" s="334">
        <v>61</v>
      </c>
      <c r="E32" s="334" t="s">
        <v>1113</v>
      </c>
      <c r="F32" s="334"/>
      <c r="G32" s="334">
        <v>1</v>
      </c>
      <c r="H32" s="1036" t="s">
        <v>1178</v>
      </c>
      <c r="I32" s="334"/>
      <c r="J32" s="334"/>
      <c r="K32" s="334" t="s">
        <v>1565</v>
      </c>
      <c r="L32" s="1037">
        <v>17110</v>
      </c>
      <c r="M32" s="338">
        <v>5</v>
      </c>
      <c r="N32" s="339">
        <f t="shared" ref="N32:N37" si="1">IF(M32=0,"N/A",+L32/M32)</f>
        <v>3422</v>
      </c>
      <c r="O32" s="339">
        <f t="shared" ref="O32:O37" si="2">IF(M32=0,"N/A",+N32/12)</f>
        <v>285.16666666666669</v>
      </c>
      <c r="P32" s="340">
        <v>2</v>
      </c>
      <c r="Q32" s="340">
        <v>5</v>
      </c>
      <c r="R32" s="339">
        <f t="shared" ref="R32:R37" si="3">IF(M32=0,"N/A",+N32*P32+O32*Q32)</f>
        <v>8269.8333333333339</v>
      </c>
      <c r="S32" s="339">
        <f t="shared" ref="S32:S37" si="4">IF(M32=0,"N/A",+L32-R32)</f>
        <v>8840.1666666666661</v>
      </c>
    </row>
    <row r="33" spans="1:19" ht="15" x14ac:dyDescent="0.2">
      <c r="A33" s="956">
        <v>14</v>
      </c>
      <c r="B33" s="1034">
        <v>42275</v>
      </c>
      <c r="C33" s="1035">
        <v>6</v>
      </c>
      <c r="D33" s="334">
        <v>61</v>
      </c>
      <c r="E33" s="334" t="s">
        <v>1106</v>
      </c>
      <c r="F33" s="334"/>
      <c r="G33" s="334">
        <v>3</v>
      </c>
      <c r="H33" s="1036" t="s">
        <v>1175</v>
      </c>
      <c r="I33" s="334"/>
      <c r="J33" s="334" t="s">
        <v>129</v>
      </c>
      <c r="K33" s="334" t="s">
        <v>1564</v>
      </c>
      <c r="L33" s="1037">
        <v>8085.03</v>
      </c>
      <c r="M33" s="1625">
        <v>3</v>
      </c>
      <c r="N33" s="339">
        <f t="shared" si="1"/>
        <v>2695.0099999999998</v>
      </c>
      <c r="O33" s="339">
        <f t="shared" si="2"/>
        <v>224.58416666666665</v>
      </c>
      <c r="P33" s="340">
        <v>2</v>
      </c>
      <c r="Q33" s="340"/>
      <c r="R33" s="339">
        <f t="shared" si="3"/>
        <v>5390.0199999999995</v>
      </c>
      <c r="S33" s="339">
        <f t="shared" si="4"/>
        <v>2695.01</v>
      </c>
    </row>
    <row r="34" spans="1:19" ht="15" x14ac:dyDescent="0.2">
      <c r="A34" s="956">
        <v>15</v>
      </c>
      <c r="B34" s="1034">
        <v>42185</v>
      </c>
      <c r="C34" s="1035">
        <v>6</v>
      </c>
      <c r="D34" s="334">
        <v>61</v>
      </c>
      <c r="E34" s="334" t="s">
        <v>1107</v>
      </c>
      <c r="F34" s="334"/>
      <c r="G34" s="334">
        <v>2</v>
      </c>
      <c r="H34" s="1036" t="s">
        <v>1295</v>
      </c>
      <c r="I34" s="334"/>
      <c r="J34" s="334"/>
      <c r="K34" s="334" t="s">
        <v>1564</v>
      </c>
      <c r="L34" s="1037">
        <v>11788.2</v>
      </c>
      <c r="M34" s="338">
        <v>10</v>
      </c>
      <c r="N34" s="339">
        <f t="shared" si="1"/>
        <v>1178.8200000000002</v>
      </c>
      <c r="O34" s="339">
        <f t="shared" si="2"/>
        <v>98.235000000000014</v>
      </c>
      <c r="P34" s="340">
        <v>2</v>
      </c>
      <c r="Q34" s="340">
        <v>3</v>
      </c>
      <c r="R34" s="339">
        <f t="shared" si="3"/>
        <v>2652.3450000000003</v>
      </c>
      <c r="S34" s="339">
        <f t="shared" si="4"/>
        <v>9135.8549999999996</v>
      </c>
    </row>
    <row r="35" spans="1:19" ht="30" x14ac:dyDescent="0.2">
      <c r="A35" s="956">
        <v>16</v>
      </c>
      <c r="B35" s="1034">
        <v>42325</v>
      </c>
      <c r="C35" s="1035">
        <v>6</v>
      </c>
      <c r="D35" s="334">
        <v>61</v>
      </c>
      <c r="E35" s="334" t="s">
        <v>1106</v>
      </c>
      <c r="F35" s="334"/>
      <c r="G35" s="334">
        <v>1</v>
      </c>
      <c r="H35" s="1036" t="s">
        <v>1378</v>
      </c>
      <c r="I35" s="334"/>
      <c r="J35" s="334" t="s">
        <v>118</v>
      </c>
      <c r="K35" s="334" t="s">
        <v>1594</v>
      </c>
      <c r="L35" s="1037">
        <v>30500</v>
      </c>
      <c r="M35" s="1625">
        <v>3</v>
      </c>
      <c r="N35" s="339">
        <f t="shared" si="1"/>
        <v>10166.666666666666</v>
      </c>
      <c r="O35" s="339">
        <f t="shared" si="2"/>
        <v>847.22222222222217</v>
      </c>
      <c r="P35" s="340">
        <v>1</v>
      </c>
      <c r="Q35" s="340">
        <v>10</v>
      </c>
      <c r="R35" s="339">
        <f t="shared" si="3"/>
        <v>18638.888888888891</v>
      </c>
      <c r="S35" s="339">
        <f t="shared" si="4"/>
        <v>11861.111111111109</v>
      </c>
    </row>
    <row r="36" spans="1:19" ht="15" x14ac:dyDescent="0.2">
      <c r="A36" s="956">
        <v>17</v>
      </c>
      <c r="B36" s="1034">
        <v>42325</v>
      </c>
      <c r="C36" s="1035">
        <v>6</v>
      </c>
      <c r="D36" s="334">
        <v>61</v>
      </c>
      <c r="E36" s="334" t="s">
        <v>1106</v>
      </c>
      <c r="F36" s="334"/>
      <c r="G36" s="334">
        <v>1</v>
      </c>
      <c r="H36" s="1036" t="s">
        <v>932</v>
      </c>
      <c r="I36" s="334"/>
      <c r="J36" s="334" t="s">
        <v>118</v>
      </c>
      <c r="K36" s="334" t="s">
        <v>1594</v>
      </c>
      <c r="L36" s="1037">
        <v>5583</v>
      </c>
      <c r="M36" s="338">
        <v>3</v>
      </c>
      <c r="N36" s="339">
        <f t="shared" si="1"/>
        <v>1861</v>
      </c>
      <c r="O36" s="339">
        <f t="shared" si="2"/>
        <v>155.08333333333334</v>
      </c>
      <c r="P36" s="340">
        <v>1</v>
      </c>
      <c r="Q36" s="340">
        <v>10</v>
      </c>
      <c r="R36" s="339">
        <f t="shared" si="3"/>
        <v>3411.8333333333335</v>
      </c>
      <c r="S36" s="339">
        <f t="shared" si="4"/>
        <v>2171.1666666666665</v>
      </c>
    </row>
    <row r="37" spans="1:19" s="1038" customFormat="1" ht="29.25" customHeight="1" x14ac:dyDescent="0.2">
      <c r="A37" s="956">
        <v>18</v>
      </c>
      <c r="B37" s="1034">
        <v>42325</v>
      </c>
      <c r="C37" s="1035">
        <v>6</v>
      </c>
      <c r="D37" s="334">
        <v>61</v>
      </c>
      <c r="E37" s="334" t="s">
        <v>1106</v>
      </c>
      <c r="F37" s="334"/>
      <c r="G37" s="334">
        <v>1</v>
      </c>
      <c r="H37" s="1036" t="s">
        <v>1297</v>
      </c>
      <c r="I37" s="334"/>
      <c r="J37" s="334" t="s">
        <v>1298</v>
      </c>
      <c r="K37" s="334" t="s">
        <v>1564</v>
      </c>
      <c r="L37" s="1037">
        <v>6325</v>
      </c>
      <c r="M37" s="338">
        <v>3</v>
      </c>
      <c r="N37" s="339">
        <f t="shared" si="1"/>
        <v>2108.3333333333335</v>
      </c>
      <c r="O37" s="339">
        <f t="shared" si="2"/>
        <v>175.69444444444446</v>
      </c>
      <c r="P37" s="340">
        <v>1</v>
      </c>
      <c r="Q37" s="340">
        <v>10</v>
      </c>
      <c r="R37" s="339">
        <f t="shared" si="3"/>
        <v>3865.2777777777783</v>
      </c>
      <c r="S37" s="339">
        <f t="shared" si="4"/>
        <v>2459.7222222222217</v>
      </c>
    </row>
    <row r="38" spans="1:19" ht="15" x14ac:dyDescent="0.2">
      <c r="A38" s="956">
        <v>19</v>
      </c>
      <c r="B38" s="1034">
        <v>41990</v>
      </c>
      <c r="C38" s="1035">
        <v>6</v>
      </c>
      <c r="D38" s="334">
        <v>61</v>
      </c>
      <c r="E38" s="334" t="s">
        <v>1107</v>
      </c>
      <c r="F38" s="334"/>
      <c r="G38" s="334">
        <v>2</v>
      </c>
      <c r="H38" s="1036" t="s">
        <v>994</v>
      </c>
      <c r="I38" s="1155"/>
      <c r="J38" s="334"/>
      <c r="K38" s="334" t="s">
        <v>1564</v>
      </c>
      <c r="L38" s="1037">
        <v>2360</v>
      </c>
      <c r="M38" s="338">
        <v>10</v>
      </c>
      <c r="N38" s="339">
        <f>IF(M38=0,"N/A",+L38/M38)</f>
        <v>236</v>
      </c>
      <c r="O38" s="339">
        <f>IF(M38=0,"N/A",+N38/12)</f>
        <v>19.666666666666668</v>
      </c>
      <c r="P38" s="340">
        <v>2</v>
      </c>
      <c r="Q38" s="340">
        <v>9</v>
      </c>
      <c r="R38" s="339">
        <f>IF(M38=0,"N/A",+N38*P38+O38*Q38)</f>
        <v>649</v>
      </c>
      <c r="S38" s="339">
        <f t="shared" si="0"/>
        <v>1711</v>
      </c>
    </row>
    <row r="39" spans="1:19" ht="15" x14ac:dyDescent="0.2">
      <c r="A39" s="956">
        <v>20</v>
      </c>
      <c r="B39" s="1034">
        <v>39604</v>
      </c>
      <c r="C39" s="1035">
        <v>6</v>
      </c>
      <c r="D39" s="334">
        <v>61</v>
      </c>
      <c r="E39" s="1796">
        <v>617</v>
      </c>
      <c r="F39" s="334"/>
      <c r="G39" s="334">
        <v>1</v>
      </c>
      <c r="H39" s="1036" t="s">
        <v>96</v>
      </c>
      <c r="I39" s="1155"/>
      <c r="J39" s="334" t="s">
        <v>19</v>
      </c>
      <c r="K39" s="334" t="s">
        <v>1564</v>
      </c>
      <c r="L39" s="1037">
        <v>5628.32</v>
      </c>
      <c r="M39" s="338">
        <v>10</v>
      </c>
      <c r="N39" s="339">
        <f>IF(M39=0,"N/A",+L39/M39)</f>
        <v>562.83199999999999</v>
      </c>
      <c r="O39" s="339">
        <f>IF(M39=0,"N/A",+N39/12)</f>
        <v>46.902666666666669</v>
      </c>
      <c r="P39" s="340">
        <v>9</v>
      </c>
      <c r="Q39" s="340">
        <v>3</v>
      </c>
      <c r="R39" s="339">
        <f>IF(M39=0,"N/A",+N39*P39+O39*Q39)</f>
        <v>5206.1959999999999</v>
      </c>
      <c r="S39" s="339">
        <f t="shared" si="0"/>
        <v>422.1239999999998</v>
      </c>
    </row>
    <row r="40" spans="1:19" ht="15" x14ac:dyDescent="0.2">
      <c r="A40" s="956">
        <v>21</v>
      </c>
      <c r="B40" s="1034">
        <v>37617</v>
      </c>
      <c r="C40" s="1035">
        <v>6</v>
      </c>
      <c r="D40" s="334">
        <v>61</v>
      </c>
      <c r="E40" s="334">
        <v>617</v>
      </c>
      <c r="F40" s="1155">
        <v>35478</v>
      </c>
      <c r="G40" s="334">
        <v>1</v>
      </c>
      <c r="H40" s="1036" t="s">
        <v>21</v>
      </c>
      <c r="I40" s="1155"/>
      <c r="J40" s="334"/>
      <c r="K40" s="334" t="s">
        <v>1564</v>
      </c>
      <c r="L40" s="1037">
        <v>10000</v>
      </c>
      <c r="M40" s="338">
        <v>10</v>
      </c>
      <c r="N40" s="952"/>
      <c r="O40" s="952"/>
      <c r="P40" s="1188">
        <v>10</v>
      </c>
      <c r="Q40" s="1188"/>
      <c r="R40" s="952">
        <v>10000</v>
      </c>
      <c r="S40" s="952">
        <f t="shared" si="0"/>
        <v>0</v>
      </c>
    </row>
    <row r="41" spans="1:19" ht="15" x14ac:dyDescent="0.2">
      <c r="A41" s="956">
        <v>22</v>
      </c>
      <c r="B41" s="1034">
        <v>39184</v>
      </c>
      <c r="C41" s="1035">
        <v>6</v>
      </c>
      <c r="D41" s="334">
        <v>61</v>
      </c>
      <c r="E41" s="334">
        <v>617</v>
      </c>
      <c r="F41" s="334"/>
      <c r="G41" s="334">
        <v>1</v>
      </c>
      <c r="H41" s="1036" t="s">
        <v>197</v>
      </c>
      <c r="I41" s="1155"/>
      <c r="J41" s="334" t="s">
        <v>68</v>
      </c>
      <c r="K41" s="334" t="s">
        <v>1564</v>
      </c>
      <c r="L41" s="1037">
        <v>15400</v>
      </c>
      <c r="M41" s="338">
        <v>10</v>
      </c>
      <c r="N41" s="952"/>
      <c r="O41" s="952"/>
      <c r="P41" s="1188">
        <v>10</v>
      </c>
      <c r="Q41" s="1188"/>
      <c r="R41" s="952">
        <v>15400</v>
      </c>
      <c r="S41" s="952">
        <f>IF(M41=0,"N/A",+L41-R41)</f>
        <v>0</v>
      </c>
    </row>
    <row r="42" spans="1:19" ht="15" x14ac:dyDescent="0.2">
      <c r="A42" s="956">
        <v>23</v>
      </c>
      <c r="B42" s="1034">
        <v>36085</v>
      </c>
      <c r="C42" s="1035">
        <v>6</v>
      </c>
      <c r="D42" s="334">
        <v>61</v>
      </c>
      <c r="E42" s="334">
        <v>619</v>
      </c>
      <c r="F42" s="1155"/>
      <c r="G42" s="334">
        <v>1</v>
      </c>
      <c r="H42" s="1036" t="s">
        <v>44</v>
      </c>
      <c r="I42" s="1155"/>
      <c r="J42" s="334"/>
      <c r="K42" s="334" t="s">
        <v>1564</v>
      </c>
      <c r="L42" s="1037">
        <v>1200</v>
      </c>
      <c r="M42" s="338">
        <v>10</v>
      </c>
      <c r="N42" s="952"/>
      <c r="O42" s="952"/>
      <c r="P42" s="1188">
        <v>10</v>
      </c>
      <c r="Q42" s="1188"/>
      <c r="R42" s="952">
        <v>1200</v>
      </c>
      <c r="S42" s="952">
        <f t="shared" si="0"/>
        <v>0</v>
      </c>
    </row>
    <row r="43" spans="1:19" ht="15" x14ac:dyDescent="0.2">
      <c r="A43" s="956">
        <v>24</v>
      </c>
      <c r="B43" s="1034">
        <v>40101</v>
      </c>
      <c r="C43" s="1035">
        <v>6</v>
      </c>
      <c r="D43" s="334">
        <v>61</v>
      </c>
      <c r="E43" s="334">
        <v>614</v>
      </c>
      <c r="F43" s="334"/>
      <c r="G43" s="334">
        <v>1</v>
      </c>
      <c r="H43" s="1036" t="s">
        <v>432</v>
      </c>
      <c r="I43" s="1155"/>
      <c r="J43" s="334" t="s">
        <v>28</v>
      </c>
      <c r="K43" s="334" t="s">
        <v>1566</v>
      </c>
      <c r="L43" s="1037">
        <v>6710</v>
      </c>
      <c r="M43" s="338">
        <v>3</v>
      </c>
      <c r="N43" s="952"/>
      <c r="O43" s="952"/>
      <c r="P43" s="1188">
        <v>3</v>
      </c>
      <c r="Q43" s="1188"/>
      <c r="R43" s="952">
        <v>6710</v>
      </c>
      <c r="S43" s="952">
        <f t="shared" si="0"/>
        <v>0</v>
      </c>
    </row>
    <row r="44" spans="1:19" ht="15" x14ac:dyDescent="0.2">
      <c r="A44" s="956">
        <v>25</v>
      </c>
      <c r="B44" s="1034">
        <v>40816</v>
      </c>
      <c r="C44" s="1035">
        <v>6</v>
      </c>
      <c r="D44" s="334">
        <v>61</v>
      </c>
      <c r="E44" s="334">
        <v>614</v>
      </c>
      <c r="F44" s="334" t="s">
        <v>89</v>
      </c>
      <c r="G44" s="334">
        <v>1</v>
      </c>
      <c r="H44" s="1036" t="s">
        <v>30</v>
      </c>
      <c r="I44" s="1155"/>
      <c r="J44" s="334" t="s">
        <v>549</v>
      </c>
      <c r="K44" s="334" t="s">
        <v>1566</v>
      </c>
      <c r="L44" s="1037">
        <v>1895</v>
      </c>
      <c r="M44" s="338">
        <v>3</v>
      </c>
      <c r="N44" s="952"/>
      <c r="O44" s="952"/>
      <c r="P44" s="1188">
        <v>3</v>
      </c>
      <c r="Q44" s="1188"/>
      <c r="R44" s="952">
        <v>1895</v>
      </c>
      <c r="S44" s="952">
        <f t="shared" si="0"/>
        <v>0</v>
      </c>
    </row>
    <row r="45" spans="1:19" ht="15" x14ac:dyDescent="0.2">
      <c r="A45" s="956">
        <v>26</v>
      </c>
      <c r="B45" s="1034">
        <v>40101</v>
      </c>
      <c r="C45" s="1035">
        <v>6</v>
      </c>
      <c r="D45" s="334">
        <v>61</v>
      </c>
      <c r="E45" s="334">
        <v>614</v>
      </c>
      <c r="F45" s="334"/>
      <c r="G45" s="334">
        <v>1</v>
      </c>
      <c r="H45" s="1036" t="s">
        <v>340</v>
      </c>
      <c r="I45" s="1155"/>
      <c r="J45" s="334" t="s">
        <v>77</v>
      </c>
      <c r="K45" s="334" t="s">
        <v>1566</v>
      </c>
      <c r="L45" s="1037">
        <v>140</v>
      </c>
      <c r="M45" s="338">
        <v>3</v>
      </c>
      <c r="N45" s="952"/>
      <c r="O45" s="952"/>
      <c r="P45" s="1188">
        <v>3</v>
      </c>
      <c r="Q45" s="1188"/>
      <c r="R45" s="952">
        <v>140</v>
      </c>
      <c r="S45" s="952">
        <f t="shared" si="0"/>
        <v>0</v>
      </c>
    </row>
    <row r="46" spans="1:19" ht="15" x14ac:dyDescent="0.2">
      <c r="A46" s="956">
        <v>27</v>
      </c>
      <c r="B46" s="1034">
        <v>41394</v>
      </c>
      <c r="C46" s="1035">
        <v>6</v>
      </c>
      <c r="D46" s="334">
        <v>61</v>
      </c>
      <c r="E46" s="334">
        <v>614</v>
      </c>
      <c r="F46" s="334"/>
      <c r="G46" s="334">
        <v>1</v>
      </c>
      <c r="H46" s="1036" t="s">
        <v>93</v>
      </c>
      <c r="I46" s="1155" t="s">
        <v>436</v>
      </c>
      <c r="J46" s="334" t="s">
        <v>437</v>
      </c>
      <c r="K46" s="334" t="s">
        <v>1566</v>
      </c>
      <c r="L46" s="1037">
        <v>2453</v>
      </c>
      <c r="M46" s="338">
        <v>5</v>
      </c>
      <c r="N46" s="339">
        <f>IF(M46=0,"N/A",+L46/M46)</f>
        <v>490.6</v>
      </c>
      <c r="O46" s="339">
        <f>IF(M46=0,"N/A",+N46/12)</f>
        <v>40.883333333333333</v>
      </c>
      <c r="P46" s="340">
        <v>4</v>
      </c>
      <c r="Q46" s="340">
        <v>5</v>
      </c>
      <c r="R46" s="339">
        <f>IF(M46=0,"N/A",+N46*P46+O46*Q46)</f>
        <v>2166.8166666666666</v>
      </c>
      <c r="S46" s="339">
        <f t="shared" si="0"/>
        <v>286.18333333333339</v>
      </c>
    </row>
    <row r="47" spans="1:19" ht="15" x14ac:dyDescent="0.2">
      <c r="A47" s="956">
        <v>28</v>
      </c>
      <c r="B47" s="1034">
        <v>39245</v>
      </c>
      <c r="C47" s="1035">
        <v>6</v>
      </c>
      <c r="D47" s="334">
        <v>61</v>
      </c>
      <c r="E47" s="334">
        <v>614</v>
      </c>
      <c r="F47" s="334"/>
      <c r="G47" s="334">
        <v>1</v>
      </c>
      <c r="H47" s="1036" t="s">
        <v>78</v>
      </c>
      <c r="I47" s="1155"/>
      <c r="J47" s="334" t="s">
        <v>995</v>
      </c>
      <c r="K47" s="334" t="s">
        <v>1566</v>
      </c>
      <c r="L47" s="1037">
        <v>2043.32</v>
      </c>
      <c r="M47" s="338">
        <v>3</v>
      </c>
      <c r="N47" s="952"/>
      <c r="O47" s="952"/>
      <c r="P47" s="1188">
        <v>3</v>
      </c>
      <c r="Q47" s="1188"/>
      <c r="R47" s="952">
        <v>2043.32</v>
      </c>
      <c r="S47" s="952">
        <f t="shared" si="0"/>
        <v>0</v>
      </c>
    </row>
    <row r="48" spans="1:19" ht="15" x14ac:dyDescent="0.2">
      <c r="A48" s="956">
        <v>29</v>
      </c>
      <c r="B48" s="1034">
        <v>36889</v>
      </c>
      <c r="C48" s="1035">
        <v>6</v>
      </c>
      <c r="D48" s="334">
        <v>61</v>
      </c>
      <c r="E48" s="334">
        <v>616</v>
      </c>
      <c r="F48" s="334"/>
      <c r="G48" s="334">
        <v>1</v>
      </c>
      <c r="H48" s="1036" t="s">
        <v>90</v>
      </c>
      <c r="I48" s="1155"/>
      <c r="J48" s="334" t="s">
        <v>438</v>
      </c>
      <c r="K48" s="334" t="s">
        <v>1566</v>
      </c>
      <c r="L48" s="1037">
        <v>8000</v>
      </c>
      <c r="M48" s="338">
        <v>3</v>
      </c>
      <c r="N48" s="952"/>
      <c r="O48" s="952"/>
      <c r="P48" s="1188">
        <v>3</v>
      </c>
      <c r="Q48" s="1188"/>
      <c r="R48" s="952">
        <v>8000</v>
      </c>
      <c r="S48" s="952">
        <f t="shared" si="0"/>
        <v>0</v>
      </c>
    </row>
    <row r="49" spans="1:20" ht="15" x14ac:dyDescent="0.2">
      <c r="A49" s="956">
        <v>30</v>
      </c>
      <c r="B49" s="1034">
        <v>36889</v>
      </c>
      <c r="C49" s="1035">
        <v>6</v>
      </c>
      <c r="D49" s="334">
        <v>61</v>
      </c>
      <c r="E49" s="334">
        <v>617</v>
      </c>
      <c r="F49" s="334">
        <v>125538</v>
      </c>
      <c r="G49" s="334">
        <v>1</v>
      </c>
      <c r="H49" s="1036" t="s">
        <v>1606</v>
      </c>
      <c r="I49" s="1155"/>
      <c r="J49" s="334"/>
      <c r="K49" s="334" t="s">
        <v>1566</v>
      </c>
      <c r="L49" s="1037">
        <v>3200</v>
      </c>
      <c r="M49" s="338">
        <v>10</v>
      </c>
      <c r="N49" s="952"/>
      <c r="O49" s="952"/>
      <c r="P49" s="1188">
        <v>10</v>
      </c>
      <c r="Q49" s="1188"/>
      <c r="R49" s="952">
        <v>3200</v>
      </c>
      <c r="S49" s="952">
        <f t="shared" si="0"/>
        <v>0</v>
      </c>
    </row>
    <row r="50" spans="1:20" ht="15" x14ac:dyDescent="0.2">
      <c r="A50" s="956">
        <v>31</v>
      </c>
      <c r="B50" s="1034">
        <v>39445</v>
      </c>
      <c r="C50" s="1035">
        <v>6</v>
      </c>
      <c r="D50" s="334">
        <v>61</v>
      </c>
      <c r="E50" s="334">
        <v>617</v>
      </c>
      <c r="F50" s="334">
        <v>127911</v>
      </c>
      <c r="G50" s="334">
        <v>1</v>
      </c>
      <c r="H50" s="1036" t="s">
        <v>45</v>
      </c>
      <c r="I50" s="1155"/>
      <c r="J50" s="334" t="s">
        <v>24</v>
      </c>
      <c r="K50" s="334" t="s">
        <v>1566</v>
      </c>
      <c r="L50" s="1037">
        <v>3381.4</v>
      </c>
      <c r="M50" s="338">
        <v>10</v>
      </c>
      <c r="N50" s="339">
        <f>IF(M50=0,"N/A",+L50/M50)</f>
        <v>338.14</v>
      </c>
      <c r="O50" s="339">
        <f>IF(M50=0,"N/A",+N50/12)</f>
        <v>28.178333333333331</v>
      </c>
      <c r="P50" s="340">
        <v>9</v>
      </c>
      <c r="Q50" s="340">
        <v>9</v>
      </c>
      <c r="R50" s="339">
        <f>IF(M50=0,"N/A",+N50*P50+O50*Q50)</f>
        <v>3296.8649999999998</v>
      </c>
      <c r="S50" s="339">
        <f t="shared" si="0"/>
        <v>84.535000000000309</v>
      </c>
    </row>
    <row r="51" spans="1:20" ht="15" x14ac:dyDescent="0.2">
      <c r="A51" s="956">
        <v>32</v>
      </c>
      <c r="B51" s="1034">
        <v>37982</v>
      </c>
      <c r="C51" s="1035">
        <v>6</v>
      </c>
      <c r="D51" s="334">
        <v>61</v>
      </c>
      <c r="E51" s="334">
        <v>617</v>
      </c>
      <c r="F51" s="334"/>
      <c r="G51" s="334">
        <v>1</v>
      </c>
      <c r="H51" s="1036" t="s">
        <v>99</v>
      </c>
      <c r="I51" s="1155"/>
      <c r="J51" s="334" t="s">
        <v>19</v>
      </c>
      <c r="K51" s="334" t="s">
        <v>1566</v>
      </c>
      <c r="L51" s="1037">
        <v>8574.7199999999993</v>
      </c>
      <c r="M51" s="338">
        <v>10</v>
      </c>
      <c r="N51" s="952"/>
      <c r="O51" s="952"/>
      <c r="P51" s="1188">
        <v>10</v>
      </c>
      <c r="Q51" s="1188"/>
      <c r="R51" s="952">
        <v>8574.7199999999993</v>
      </c>
      <c r="S51" s="952">
        <f t="shared" si="0"/>
        <v>0</v>
      </c>
    </row>
    <row r="52" spans="1:20" ht="15" x14ac:dyDescent="0.2">
      <c r="A52" s="956">
        <v>33</v>
      </c>
      <c r="B52" s="1034">
        <v>41990</v>
      </c>
      <c r="C52" s="1035">
        <v>6</v>
      </c>
      <c r="D52" s="334">
        <v>61</v>
      </c>
      <c r="E52" s="334" t="s">
        <v>1107</v>
      </c>
      <c r="F52" s="334"/>
      <c r="G52" s="334">
        <v>1</v>
      </c>
      <c r="H52" s="1036" t="s">
        <v>993</v>
      </c>
      <c r="I52" s="1155"/>
      <c r="J52" s="334" t="s">
        <v>528</v>
      </c>
      <c r="K52" s="334" t="s">
        <v>1566</v>
      </c>
      <c r="L52" s="1037">
        <v>2938.2</v>
      </c>
      <c r="M52" s="338">
        <v>10</v>
      </c>
      <c r="N52" s="339">
        <f>IF(M52=0,"N/A",+L52/M52)</f>
        <v>293.82</v>
      </c>
      <c r="O52" s="339">
        <f>IF(M52=0,"N/A",+N52/12)</f>
        <v>24.484999999999999</v>
      </c>
      <c r="P52" s="340">
        <v>2</v>
      </c>
      <c r="Q52" s="340">
        <v>9</v>
      </c>
      <c r="R52" s="339">
        <f>IF(M52=0,"N/A",+N52*P52+O52*Q52)</f>
        <v>808.005</v>
      </c>
      <c r="S52" s="339">
        <f t="shared" si="0"/>
        <v>2130.1949999999997</v>
      </c>
    </row>
    <row r="53" spans="1:20" ht="15" x14ac:dyDescent="0.2">
      <c r="A53" s="956">
        <v>34</v>
      </c>
      <c r="B53" s="1034">
        <v>38338</v>
      </c>
      <c r="C53" s="1035">
        <v>6</v>
      </c>
      <c r="D53" s="334">
        <v>61</v>
      </c>
      <c r="E53" s="334">
        <v>617</v>
      </c>
      <c r="F53" s="334">
        <v>125089</v>
      </c>
      <c r="G53" s="334">
        <v>1</v>
      </c>
      <c r="H53" s="1036" t="s">
        <v>43</v>
      </c>
      <c r="I53" s="1155"/>
      <c r="J53" s="334" t="s">
        <v>19</v>
      </c>
      <c r="K53" s="334" t="s">
        <v>1566</v>
      </c>
      <c r="L53" s="1037">
        <v>2494</v>
      </c>
      <c r="M53" s="338">
        <v>10</v>
      </c>
      <c r="N53" s="952"/>
      <c r="O53" s="952"/>
      <c r="P53" s="1188">
        <v>10</v>
      </c>
      <c r="Q53" s="1188"/>
      <c r="R53" s="952">
        <v>2494</v>
      </c>
      <c r="S53" s="952">
        <f t="shared" si="0"/>
        <v>0</v>
      </c>
    </row>
    <row r="54" spans="1:20" ht="15" x14ac:dyDescent="0.2">
      <c r="A54" s="956">
        <v>35</v>
      </c>
      <c r="B54" s="1034">
        <v>38013</v>
      </c>
      <c r="C54" s="1035">
        <v>6</v>
      </c>
      <c r="D54" s="334">
        <v>61</v>
      </c>
      <c r="E54" s="334">
        <v>617</v>
      </c>
      <c r="F54" s="334">
        <v>125088</v>
      </c>
      <c r="G54" s="334">
        <v>1</v>
      </c>
      <c r="H54" s="1036" t="s">
        <v>43</v>
      </c>
      <c r="I54" s="1155"/>
      <c r="J54" s="334" t="s">
        <v>19</v>
      </c>
      <c r="K54" s="334" t="s">
        <v>1566</v>
      </c>
      <c r="L54" s="1037">
        <v>3132</v>
      </c>
      <c r="M54" s="338">
        <v>10</v>
      </c>
      <c r="N54" s="952"/>
      <c r="O54" s="952"/>
      <c r="P54" s="1188">
        <v>10</v>
      </c>
      <c r="Q54" s="1188"/>
      <c r="R54" s="952">
        <v>3132</v>
      </c>
      <c r="S54" s="952">
        <f t="shared" si="0"/>
        <v>0</v>
      </c>
    </row>
    <row r="55" spans="1:20" ht="15" x14ac:dyDescent="0.2">
      <c r="A55" s="956">
        <v>36</v>
      </c>
      <c r="B55" s="1034">
        <v>38013</v>
      </c>
      <c r="C55" s="1035">
        <v>6</v>
      </c>
      <c r="D55" s="334">
        <v>61</v>
      </c>
      <c r="E55" s="334">
        <v>617</v>
      </c>
      <c r="F55" s="334">
        <v>125088</v>
      </c>
      <c r="G55" s="334">
        <v>1</v>
      </c>
      <c r="H55" s="1036" t="s">
        <v>43</v>
      </c>
      <c r="I55" s="1155"/>
      <c r="J55" s="334" t="s">
        <v>19</v>
      </c>
      <c r="K55" s="334" t="s">
        <v>1566</v>
      </c>
      <c r="L55" s="1037">
        <v>3132</v>
      </c>
      <c r="M55" s="338">
        <v>10</v>
      </c>
      <c r="N55" s="952"/>
      <c r="O55" s="952"/>
      <c r="P55" s="1188">
        <v>10</v>
      </c>
      <c r="Q55" s="1188"/>
      <c r="R55" s="952">
        <v>3132</v>
      </c>
      <c r="S55" s="952">
        <f t="shared" si="0"/>
        <v>0</v>
      </c>
    </row>
    <row r="56" spans="1:20" ht="15" x14ac:dyDescent="0.2">
      <c r="A56" s="956">
        <v>37</v>
      </c>
      <c r="B56" s="1034">
        <v>42669</v>
      </c>
      <c r="C56" s="1035">
        <v>6</v>
      </c>
      <c r="D56" s="334">
        <v>61</v>
      </c>
      <c r="E56" s="334">
        <v>614</v>
      </c>
      <c r="F56" s="334"/>
      <c r="G56" s="334">
        <v>2</v>
      </c>
      <c r="H56" s="1036" t="s">
        <v>31</v>
      </c>
      <c r="I56" s="1155"/>
      <c r="J56" s="334" t="s">
        <v>118</v>
      </c>
      <c r="K56" s="334" t="s">
        <v>1595</v>
      </c>
      <c r="L56" s="1037">
        <v>28316.34</v>
      </c>
      <c r="M56" s="338">
        <v>3</v>
      </c>
      <c r="N56" s="339">
        <v>12772.11</v>
      </c>
      <c r="O56" s="339">
        <v>1064.3399999999999</v>
      </c>
      <c r="P56" s="340"/>
      <c r="Q56" s="340">
        <v>11</v>
      </c>
      <c r="R56" s="339">
        <v>2128.3679999999999</v>
      </c>
      <c r="S56" s="339">
        <f t="shared" si="0"/>
        <v>26187.972000000002</v>
      </c>
    </row>
    <row r="57" spans="1:20" ht="15" x14ac:dyDescent="0.2">
      <c r="A57" s="956">
        <v>38</v>
      </c>
      <c r="B57" s="1034">
        <v>42669</v>
      </c>
      <c r="C57" s="1035">
        <v>6</v>
      </c>
      <c r="D57" s="334">
        <v>61</v>
      </c>
      <c r="E57" s="334">
        <v>614</v>
      </c>
      <c r="F57" s="334"/>
      <c r="G57" s="334">
        <v>1</v>
      </c>
      <c r="H57" s="1036" t="s">
        <v>1380</v>
      </c>
      <c r="I57" s="1155"/>
      <c r="J57" s="334" t="s">
        <v>1381</v>
      </c>
      <c r="K57" s="334" t="s">
        <v>1608</v>
      </c>
      <c r="L57" s="1037">
        <v>4591.6400000000003</v>
      </c>
      <c r="M57" s="338">
        <v>3</v>
      </c>
      <c r="N57" s="339">
        <v>1530.55</v>
      </c>
      <c r="O57" s="339">
        <v>127.75</v>
      </c>
      <c r="P57" s="340"/>
      <c r="Q57" s="340">
        <v>11</v>
      </c>
      <c r="R57" s="339">
        <v>255.1</v>
      </c>
      <c r="S57" s="339">
        <f t="shared" si="0"/>
        <v>4336.54</v>
      </c>
    </row>
    <row r="58" spans="1:20" ht="15" x14ac:dyDescent="0.2">
      <c r="A58" s="956">
        <v>39</v>
      </c>
      <c r="B58" s="1034">
        <v>42659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1388</v>
      </c>
      <c r="I58" s="1155"/>
      <c r="J58" s="334" t="s">
        <v>1389</v>
      </c>
      <c r="K58" s="334" t="s">
        <v>1629</v>
      </c>
      <c r="L58" s="1037">
        <v>14667.73</v>
      </c>
      <c r="M58" s="338">
        <v>3</v>
      </c>
      <c r="N58" s="339">
        <v>4889.24</v>
      </c>
      <c r="O58" s="339">
        <v>407.44</v>
      </c>
      <c r="P58" s="340"/>
      <c r="Q58" s="340">
        <v>11</v>
      </c>
      <c r="R58" s="339">
        <v>814.88</v>
      </c>
      <c r="S58" s="339">
        <f t="shared" si="0"/>
        <v>13852.85</v>
      </c>
    </row>
    <row r="59" spans="1:20" ht="15" x14ac:dyDescent="0.2">
      <c r="A59" s="956">
        <v>40</v>
      </c>
      <c r="B59" s="1034">
        <v>41801</v>
      </c>
      <c r="C59" s="1035">
        <v>6</v>
      </c>
      <c r="D59" s="334">
        <v>61</v>
      </c>
      <c r="E59" s="334" t="s">
        <v>1107</v>
      </c>
      <c r="F59" s="334"/>
      <c r="G59" s="334">
        <v>1</v>
      </c>
      <c r="H59" s="1036" t="s">
        <v>967</v>
      </c>
      <c r="I59" s="1155"/>
      <c r="J59" s="334" t="s">
        <v>968</v>
      </c>
      <c r="K59" s="334" t="s">
        <v>1629</v>
      </c>
      <c r="L59" s="1037">
        <v>6264.62</v>
      </c>
      <c r="M59" s="338">
        <v>10</v>
      </c>
      <c r="N59" s="339">
        <f>IF(M59=0,"N/A",+L59/M59)</f>
        <v>626.46199999999999</v>
      </c>
      <c r="O59" s="339">
        <f>IF(M59=0,"N/A",+N59/12)</f>
        <v>52.205166666666663</v>
      </c>
      <c r="P59" s="340">
        <v>3</v>
      </c>
      <c r="Q59" s="340">
        <v>3</v>
      </c>
      <c r="R59" s="339">
        <f>IF(M59=0,"N/A",+N59*P59+O59*Q59)</f>
        <v>2036.0014999999999</v>
      </c>
      <c r="S59" s="339">
        <f t="shared" ref="S59:S65" si="5">IF(M59=0,"N/A",+L59-R59)</f>
        <v>4228.6185000000005</v>
      </c>
      <c r="T59" s="814"/>
    </row>
    <row r="60" spans="1:20" ht="16.5" x14ac:dyDescent="0.3">
      <c r="A60" s="956">
        <v>41</v>
      </c>
      <c r="B60" s="155">
        <v>41701</v>
      </c>
      <c r="C60" s="1035">
        <v>6</v>
      </c>
      <c r="D60" s="147">
        <v>61</v>
      </c>
      <c r="E60" s="147" t="s">
        <v>1108</v>
      </c>
      <c r="F60" s="147"/>
      <c r="G60" s="147">
        <v>1</v>
      </c>
      <c r="H60" s="955" t="s">
        <v>1052</v>
      </c>
      <c r="I60" s="147"/>
      <c r="J60" s="147" t="s">
        <v>240</v>
      </c>
      <c r="K60" s="85" t="s">
        <v>1632</v>
      </c>
      <c r="L60" s="169">
        <v>43660</v>
      </c>
      <c r="M60" s="170">
        <v>10</v>
      </c>
      <c r="N60" s="101">
        <f>IF(M60=0,"N/A",+L60/M60)</f>
        <v>4366</v>
      </c>
      <c r="O60" s="101">
        <f>IF(M60=0,"N/A",+N60/12)</f>
        <v>363.83333333333331</v>
      </c>
      <c r="P60" s="163">
        <v>3</v>
      </c>
      <c r="Q60" s="163">
        <v>6</v>
      </c>
      <c r="R60" s="101">
        <f>IF(M60=0,"N/A",+N60*P60+O60*Q60)</f>
        <v>15281</v>
      </c>
      <c r="S60" s="888">
        <f t="shared" si="5"/>
        <v>28379</v>
      </c>
      <c r="T60" s="814"/>
    </row>
    <row r="61" spans="1:20" ht="16.5" x14ac:dyDescent="0.3">
      <c r="A61" s="956">
        <v>42</v>
      </c>
      <c r="B61" s="125">
        <v>36796</v>
      </c>
      <c r="C61" s="1035">
        <v>6</v>
      </c>
      <c r="D61" s="85">
        <v>61</v>
      </c>
      <c r="E61" s="85">
        <v>612</v>
      </c>
      <c r="F61" s="85"/>
      <c r="G61" s="85">
        <v>1</v>
      </c>
      <c r="H61" s="953" t="s">
        <v>717</v>
      </c>
      <c r="I61" s="85"/>
      <c r="J61" s="85"/>
      <c r="K61" s="85" t="s">
        <v>1632</v>
      </c>
      <c r="L61" s="111">
        <v>6570</v>
      </c>
      <c r="M61" s="112">
        <v>10</v>
      </c>
      <c r="N61" s="89"/>
      <c r="O61" s="89"/>
      <c r="P61" s="194">
        <v>10</v>
      </c>
      <c r="Q61" s="194"/>
      <c r="R61" s="89">
        <v>6570</v>
      </c>
      <c r="S61" s="89">
        <f t="shared" si="5"/>
        <v>0</v>
      </c>
      <c r="T61" s="814"/>
    </row>
    <row r="62" spans="1:20" ht="16.5" x14ac:dyDescent="0.3">
      <c r="A62" s="956">
        <v>43</v>
      </c>
      <c r="B62" s="124">
        <v>42402</v>
      </c>
      <c r="C62" s="1035">
        <v>6</v>
      </c>
      <c r="D62" s="85">
        <v>61</v>
      </c>
      <c r="E62" s="85">
        <v>614</v>
      </c>
      <c r="F62" s="87"/>
      <c r="G62" s="85">
        <v>1</v>
      </c>
      <c r="H62" s="937" t="s">
        <v>1414</v>
      </c>
      <c r="I62" s="85"/>
      <c r="J62" s="85" t="s">
        <v>1415</v>
      </c>
      <c r="K62" s="85" t="s">
        <v>1632</v>
      </c>
      <c r="L62" s="111">
        <v>33389</v>
      </c>
      <c r="M62" s="112">
        <v>3</v>
      </c>
      <c r="N62" s="101">
        <f>IF(M62=0,"N/A",+L62/M62)</f>
        <v>11129.666666666666</v>
      </c>
      <c r="O62" s="103">
        <f>IF(M62=0,"N/A",+N62/12)</f>
        <v>927.47222222222217</v>
      </c>
      <c r="P62" s="232">
        <v>1</v>
      </c>
      <c r="Q62" s="521">
        <v>7</v>
      </c>
      <c r="R62" s="103">
        <f>IF(M62=0,"N/A",+N62*P62+O62*Q62)</f>
        <v>17621.972222222219</v>
      </c>
      <c r="S62" s="101">
        <f t="shared" si="5"/>
        <v>15767.027777777781</v>
      </c>
      <c r="T62" s="814"/>
    </row>
    <row r="63" spans="1:20" ht="16.5" x14ac:dyDescent="0.3">
      <c r="A63" s="956">
        <v>44</v>
      </c>
      <c r="B63" s="124">
        <v>42402</v>
      </c>
      <c r="C63" s="1035">
        <v>6</v>
      </c>
      <c r="D63" s="85">
        <v>61</v>
      </c>
      <c r="E63" s="85">
        <v>616</v>
      </c>
      <c r="F63" s="87"/>
      <c r="G63" s="85">
        <v>1</v>
      </c>
      <c r="H63" s="937" t="s">
        <v>1418</v>
      </c>
      <c r="I63" s="85" t="s">
        <v>1419</v>
      </c>
      <c r="J63" s="85" t="s">
        <v>1420</v>
      </c>
      <c r="K63" s="85" t="s">
        <v>1632</v>
      </c>
      <c r="L63" s="111">
        <v>15155</v>
      </c>
      <c r="M63" s="112">
        <v>5</v>
      </c>
      <c r="N63" s="101">
        <f>IF(M63=0,"N/A",+L63/M63)</f>
        <v>3031</v>
      </c>
      <c r="O63" s="103">
        <f>IF(M63=0,"N/A",+N63/12)</f>
        <v>252.58333333333334</v>
      </c>
      <c r="P63" s="232">
        <v>1</v>
      </c>
      <c r="Q63" s="521">
        <v>7</v>
      </c>
      <c r="R63" s="103">
        <f>IF(M63=0,"N/A",+N63*P63+O63*Q63)</f>
        <v>4799.0833333333339</v>
      </c>
      <c r="S63" s="101">
        <f t="shared" si="5"/>
        <v>10355.916666666666</v>
      </c>
      <c r="T63" s="814"/>
    </row>
    <row r="64" spans="1:20" ht="16.5" x14ac:dyDescent="0.3">
      <c r="A64" s="956">
        <v>45</v>
      </c>
      <c r="B64" s="124">
        <v>42402</v>
      </c>
      <c r="C64" s="1035">
        <v>6</v>
      </c>
      <c r="D64" s="85">
        <v>61</v>
      </c>
      <c r="E64" s="85">
        <v>616</v>
      </c>
      <c r="F64" s="87"/>
      <c r="G64" s="85">
        <v>1</v>
      </c>
      <c r="H64" s="937" t="s">
        <v>1421</v>
      </c>
      <c r="I64" s="85" t="s">
        <v>1422</v>
      </c>
      <c r="J64" s="85" t="s">
        <v>1423</v>
      </c>
      <c r="K64" s="85" t="s">
        <v>1632</v>
      </c>
      <c r="L64" s="111">
        <v>140714</v>
      </c>
      <c r="M64" s="112">
        <v>5</v>
      </c>
      <c r="N64" s="101">
        <f>IF(M64=0,"N/A",+L64/M64)</f>
        <v>28142.799999999999</v>
      </c>
      <c r="O64" s="103">
        <f>IF(M64=0,"N/A",+N64/12)</f>
        <v>2345.2333333333331</v>
      </c>
      <c r="P64" s="232">
        <v>1</v>
      </c>
      <c r="Q64" s="521">
        <v>7</v>
      </c>
      <c r="R64" s="103">
        <f>IF(M64=0,"N/A",+N64*P64+O64*Q64)</f>
        <v>44559.433333333334</v>
      </c>
      <c r="S64" s="101">
        <f t="shared" si="5"/>
        <v>96154.566666666666</v>
      </c>
      <c r="T64" s="814"/>
    </row>
    <row r="65" spans="1:21" ht="16.5" x14ac:dyDescent="0.3">
      <c r="A65" s="956"/>
      <c r="B65" s="124">
        <v>42761</v>
      </c>
      <c r="C65" s="1035">
        <v>6</v>
      </c>
      <c r="D65" s="85">
        <v>61</v>
      </c>
      <c r="E65" s="85" t="s">
        <v>1700</v>
      </c>
      <c r="F65" s="87"/>
      <c r="G65" s="85">
        <v>1</v>
      </c>
      <c r="H65" s="937" t="s">
        <v>1703</v>
      </c>
      <c r="I65" s="85" t="s">
        <v>1704</v>
      </c>
      <c r="J65" s="85" t="s">
        <v>105</v>
      </c>
      <c r="K65" s="85" t="s">
        <v>1632</v>
      </c>
      <c r="L65" s="111">
        <v>9084.48</v>
      </c>
      <c r="M65" s="112">
        <v>5</v>
      </c>
      <c r="N65" s="101">
        <f>IF(M65=0,"N/A",+L65/M65)</f>
        <v>1816.896</v>
      </c>
      <c r="O65" s="103">
        <f>IF(M65=0,"N/A",+N65/12)</f>
        <v>151.40799999999999</v>
      </c>
      <c r="P65" s="232"/>
      <c r="Q65" s="521">
        <v>8</v>
      </c>
      <c r="R65" s="103">
        <f>IF(M65=0,"N/A",+N65*P65+O65*Q65)</f>
        <v>1211.2639999999999</v>
      </c>
      <c r="S65" s="101">
        <f t="shared" si="5"/>
        <v>7873.2159999999994</v>
      </c>
      <c r="T65" s="814"/>
    </row>
    <row r="66" spans="1:21" ht="15" x14ac:dyDescent="0.3">
      <c r="A66" s="568"/>
      <c r="B66" s="936"/>
      <c r="C66" s="1035"/>
      <c r="D66" s="85"/>
      <c r="E66" s="85"/>
      <c r="F66" s="85"/>
      <c r="G66" s="85"/>
      <c r="H66" s="1199"/>
      <c r="I66" s="87"/>
      <c r="J66" s="87"/>
      <c r="K66" s="87" t="s">
        <v>1702</v>
      </c>
      <c r="L66" s="1190">
        <f>SUM(L20:L59)</f>
        <v>317437.12000000005</v>
      </c>
      <c r="M66" s="1190"/>
      <c r="N66" s="1190">
        <f>SUM(N20:N59)</f>
        <v>50843.117333333328</v>
      </c>
      <c r="O66" s="1190">
        <f>SUM(O29:O65)</f>
        <v>8277.661666666665</v>
      </c>
      <c r="P66" s="1190"/>
      <c r="Q66" s="1190"/>
      <c r="R66" s="1190">
        <f>SUM(R20:R59)</f>
        <v>222228.09272222227</v>
      </c>
      <c r="S66" s="1190">
        <f>SUM(S20:S59)</f>
        <v>95209.027277777772</v>
      </c>
      <c r="T66" s="18">
        <f>SUM(R66:S66)</f>
        <v>317437.12000000005</v>
      </c>
      <c r="U66" s="18"/>
    </row>
    <row r="67" spans="1:21" x14ac:dyDescent="0.2">
      <c r="A67" s="1"/>
      <c r="F67" s="1"/>
      <c r="G67" s="1"/>
      <c r="H67" s="1200"/>
      <c r="I67" s="1"/>
      <c r="J67" s="4"/>
    </row>
    <row r="68" spans="1:21" ht="15" x14ac:dyDescent="0.3">
      <c r="A68" s="1"/>
      <c r="C68" s="1623"/>
      <c r="D68" s="1626">
        <v>611</v>
      </c>
      <c r="E68" s="1729">
        <v>194.61</v>
      </c>
      <c r="F68" s="1"/>
      <c r="G68" s="1"/>
      <c r="H68" s="1200"/>
      <c r="I68" s="1"/>
      <c r="J68" s="4"/>
    </row>
    <row r="69" spans="1:21" ht="15" x14ac:dyDescent="0.3">
      <c r="A69" s="1"/>
      <c r="C69" s="1623"/>
      <c r="D69" s="1626">
        <v>613</v>
      </c>
      <c r="E69" s="1728">
        <v>1894.94</v>
      </c>
      <c r="F69" s="1"/>
      <c r="G69" s="1"/>
      <c r="H69" s="1200"/>
      <c r="I69" s="1"/>
      <c r="J69" s="4"/>
    </row>
    <row r="70" spans="1:21" ht="15" x14ac:dyDescent="0.3">
      <c r="A70" s="1"/>
      <c r="C70" s="1623"/>
      <c r="D70" s="1626">
        <v>614</v>
      </c>
      <c r="E70" s="1729">
        <v>3083.12</v>
      </c>
      <c r="F70" s="1"/>
      <c r="G70" s="1"/>
      <c r="H70" s="1200"/>
      <c r="I70" s="1"/>
      <c r="J70" s="4"/>
    </row>
    <row r="71" spans="1:21" ht="15" x14ac:dyDescent="0.3">
      <c r="A71" s="1"/>
      <c r="C71" s="1623"/>
      <c r="D71" s="1626">
        <v>616</v>
      </c>
      <c r="E71" s="1728">
        <v>2597.8200000000002</v>
      </c>
      <c r="F71" s="1"/>
      <c r="G71" s="1"/>
      <c r="H71" s="1200"/>
      <c r="I71" s="1"/>
      <c r="J71" s="4"/>
    </row>
    <row r="72" spans="1:21" ht="15" x14ac:dyDescent="0.3">
      <c r="A72" s="1"/>
      <c r="C72" s="1623"/>
      <c r="D72" s="1626">
        <v>617</v>
      </c>
      <c r="E72" s="1729">
        <v>222.01</v>
      </c>
      <c r="F72" s="1"/>
      <c r="G72" s="1"/>
      <c r="H72" s="1200"/>
      <c r="I72" s="1"/>
      <c r="J72" s="4"/>
    </row>
    <row r="73" spans="1:21" ht="15" x14ac:dyDescent="0.3">
      <c r="A73" s="1"/>
      <c r="C73" s="1623"/>
      <c r="D73" s="1626">
        <v>623</v>
      </c>
      <c r="E73" s="1728">
        <v>285.17</v>
      </c>
      <c r="F73" s="1"/>
      <c r="G73" s="1"/>
      <c r="H73" s="1200"/>
      <c r="I73" s="1"/>
      <c r="J73" s="4"/>
    </row>
    <row r="74" spans="1:21" x14ac:dyDescent="0.2">
      <c r="A74" s="1"/>
      <c r="E74" s="1648">
        <f>SUM(E68:E73)</f>
        <v>8277.67</v>
      </c>
      <c r="F74" s="1"/>
      <c r="G74" s="1"/>
      <c r="H74" s="1200"/>
      <c r="I74" s="1"/>
      <c r="J74" s="4"/>
    </row>
    <row r="75" spans="1:21" x14ac:dyDescent="0.2">
      <c r="C75" s="10"/>
      <c r="D75" s="10"/>
      <c r="E75" s="10"/>
      <c r="G75" s="37"/>
      <c r="H75" s="1201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48"/>
      <c r="Q76" s="1048"/>
      <c r="R76" s="1048"/>
      <c r="S76" s="1048"/>
    </row>
    <row r="77" spans="1:21" x14ac:dyDescent="0.2">
      <c r="A77" s="1973" t="s">
        <v>51</v>
      </c>
      <c r="B77" s="1973"/>
      <c r="C77" s="1973"/>
      <c r="D77" s="1973"/>
      <c r="E77" s="1973"/>
      <c r="F77" s="1973"/>
      <c r="G77" s="1973"/>
      <c r="H77" s="1202"/>
      <c r="I77" s="1974" t="s">
        <v>1620</v>
      </c>
      <c r="J77" s="1974"/>
      <c r="K77" s="1974"/>
      <c r="L77" s="1974"/>
      <c r="M77" s="1974"/>
      <c r="O77" s="34"/>
      <c r="P77" s="1973" t="s">
        <v>1621</v>
      </c>
      <c r="Q77" s="1973"/>
      <c r="R77" s="1973"/>
      <c r="S77" s="1973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topLeftCell="A4" zoomScale="80" zoomScaleNormal="85" zoomScaleSheetLayoutView="80" workbookViewId="0">
      <selection activeCell="Q26" sqref="Q26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1" t="s">
        <v>52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0" t="s">
        <v>0</v>
      </c>
      <c r="L10" s="291"/>
      <c r="M10" s="292"/>
      <c r="N10" s="292"/>
      <c r="O10" s="292"/>
      <c r="P10" s="292"/>
      <c r="Q10" s="292"/>
      <c r="R10" s="292"/>
      <c r="S10" s="292"/>
    </row>
    <row r="11" spans="1:19" x14ac:dyDescent="0.2">
      <c r="A11" s="1978" t="s">
        <v>1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2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3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5" t="s">
        <v>1806</v>
      </c>
      <c r="B14" s="1975"/>
      <c r="C14" s="1975"/>
      <c r="D14" s="1975"/>
      <c r="E14" s="1975"/>
      <c r="F14" s="1975"/>
      <c r="G14" s="1975"/>
      <c r="H14" s="1975"/>
      <c r="I14" s="1975"/>
      <c r="J14" s="1975"/>
      <c r="K14" s="1975"/>
      <c r="L14" s="1975"/>
      <c r="M14" s="1975"/>
      <c r="N14" s="1975"/>
      <c r="O14" s="1975"/>
      <c r="P14" s="1975"/>
      <c r="Q14" s="1975"/>
      <c r="R14" s="1975"/>
      <c r="S14" s="1975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47" customFormat="1" ht="36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1805</v>
      </c>
      <c r="S16" s="1051" t="s">
        <v>1619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5">
        <v>6</v>
      </c>
      <c r="D18" s="235">
        <v>61</v>
      </c>
      <c r="E18" s="85">
        <v>616</v>
      </c>
      <c r="F18" s="192"/>
      <c r="G18" s="86">
        <v>1</v>
      </c>
      <c r="H18" s="192" t="s">
        <v>682</v>
      </c>
      <c r="I18" s="84"/>
      <c r="J18" s="86" t="s">
        <v>98</v>
      </c>
      <c r="K18" s="86" t="s">
        <v>54</v>
      </c>
      <c r="L18" s="111">
        <v>18755.04</v>
      </c>
      <c r="M18" s="193">
        <v>3</v>
      </c>
      <c r="N18" s="89"/>
      <c r="O18" s="89"/>
      <c r="P18" s="194">
        <v>3</v>
      </c>
      <c r="Q18" s="194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5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660">
        <f>IF(M19=0,"N/A",+N19/12)</f>
        <v>24.484999999999999</v>
      </c>
      <c r="P19" s="102">
        <v>2</v>
      </c>
      <c r="Q19" s="102">
        <v>9</v>
      </c>
      <c r="R19" s="101">
        <f>IF(M19=0,"N/A",+N19*P19+O19*Q19)</f>
        <v>808.005</v>
      </c>
      <c r="S19" s="101">
        <f t="shared" si="0"/>
        <v>2130.1949999999997</v>
      </c>
    </row>
    <row r="20" spans="1:21" ht="15" x14ac:dyDescent="0.3">
      <c r="A20" s="84">
        <v>3</v>
      </c>
      <c r="B20" s="125">
        <v>42359</v>
      </c>
      <c r="C20" s="215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660">
        <f>IF(M20=0,"N/A",+N20/12)</f>
        <v>96.366666666666674</v>
      </c>
      <c r="P20" s="102">
        <v>1</v>
      </c>
      <c r="Q20" s="102">
        <v>9</v>
      </c>
      <c r="R20" s="101">
        <f>IF(M20=0,"N/A",+N20*P20+O20*Q20)</f>
        <v>2023.7000000000003</v>
      </c>
      <c r="S20" s="101">
        <f>IF(M20=0,"N/A",+L20-R20)</f>
        <v>3758.2999999999997</v>
      </c>
      <c r="T20" s="349"/>
    </row>
    <row r="21" spans="1:21" ht="15" x14ac:dyDescent="0.3">
      <c r="A21" s="84">
        <v>4</v>
      </c>
      <c r="B21" s="124">
        <v>40833</v>
      </c>
      <c r="C21" s="215">
        <v>6</v>
      </c>
      <c r="D21" s="235">
        <v>61</v>
      </c>
      <c r="E21" s="85">
        <v>617</v>
      </c>
      <c r="F21" s="192"/>
      <c r="G21" s="86">
        <v>1</v>
      </c>
      <c r="H21" s="192" t="s">
        <v>55</v>
      </c>
      <c r="I21" s="84"/>
      <c r="J21" s="86" t="s">
        <v>24</v>
      </c>
      <c r="K21" s="86" t="s">
        <v>1661</v>
      </c>
      <c r="L21" s="111">
        <v>1180</v>
      </c>
      <c r="M21" s="193">
        <v>10</v>
      </c>
      <c r="N21" s="101">
        <f t="shared" ref="N21:N26" si="1">IF(M21=0,"N/A",+L21/M21)</f>
        <v>118</v>
      </c>
      <c r="O21" s="1660">
        <f t="shared" ref="O21:O26" si="2">IF(M21=0,"N/A",+N21/12)</f>
        <v>9.8333333333333339</v>
      </c>
      <c r="P21" s="187">
        <v>5</v>
      </c>
      <c r="Q21" s="187">
        <v>11</v>
      </c>
      <c r="R21" s="101">
        <f t="shared" ref="R21:R26" si="3">IF(M21=0,"N/A",+N21*P21+O21*Q21)</f>
        <v>698.16666666666663</v>
      </c>
      <c r="S21" s="101">
        <f t="shared" si="0"/>
        <v>481.83333333333337</v>
      </c>
    </row>
    <row r="22" spans="1:21" ht="15" x14ac:dyDescent="0.3">
      <c r="A22" s="84">
        <v>5</v>
      </c>
      <c r="B22" s="124">
        <v>39539</v>
      </c>
      <c r="C22" s="215">
        <v>6</v>
      </c>
      <c r="D22" s="235">
        <v>61</v>
      </c>
      <c r="E22" s="85">
        <v>617</v>
      </c>
      <c r="F22" s="86"/>
      <c r="G22" s="86">
        <v>1</v>
      </c>
      <c r="H22" s="192" t="s">
        <v>56</v>
      </c>
      <c r="I22" s="86"/>
      <c r="J22" s="86" t="s">
        <v>19</v>
      </c>
      <c r="K22" s="86" t="s">
        <v>54</v>
      </c>
      <c r="L22" s="111">
        <v>14060.13</v>
      </c>
      <c r="M22" s="193">
        <v>10</v>
      </c>
      <c r="N22" s="101">
        <f t="shared" si="1"/>
        <v>1406.0129999999999</v>
      </c>
      <c r="O22" s="1660">
        <f t="shared" si="2"/>
        <v>117.16775</v>
      </c>
      <c r="P22" s="187">
        <v>9</v>
      </c>
      <c r="Q22" s="187">
        <v>5</v>
      </c>
      <c r="R22" s="101">
        <f t="shared" si="3"/>
        <v>13239.955749999999</v>
      </c>
      <c r="S22" s="101">
        <f t="shared" si="0"/>
        <v>820.17425000000003</v>
      </c>
    </row>
    <row r="23" spans="1:21" ht="15" x14ac:dyDescent="0.3">
      <c r="A23" s="84">
        <v>6</v>
      </c>
      <c r="B23" s="124">
        <v>38352</v>
      </c>
      <c r="C23" s="215">
        <v>6</v>
      </c>
      <c r="D23" s="235">
        <v>61</v>
      </c>
      <c r="E23" s="85">
        <v>617</v>
      </c>
      <c r="F23" s="86"/>
      <c r="G23" s="86">
        <v>1</v>
      </c>
      <c r="H23" s="192" t="s">
        <v>57</v>
      </c>
      <c r="I23" s="86"/>
      <c r="J23" s="86"/>
      <c r="K23" s="86" t="s">
        <v>54</v>
      </c>
      <c r="L23" s="111">
        <v>2500</v>
      </c>
      <c r="M23" s="193">
        <v>10</v>
      </c>
      <c r="N23" s="89"/>
      <c r="O23" s="1256"/>
      <c r="P23" s="194">
        <v>10</v>
      </c>
      <c r="Q23" s="194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5">
        <v>6</v>
      </c>
      <c r="D24" s="235">
        <v>61</v>
      </c>
      <c r="E24" s="85">
        <v>617</v>
      </c>
      <c r="F24" s="86"/>
      <c r="G24" s="86">
        <v>1</v>
      </c>
      <c r="H24" s="192" t="s">
        <v>58</v>
      </c>
      <c r="I24" s="86"/>
      <c r="J24" s="86" t="s">
        <v>19</v>
      </c>
      <c r="K24" s="86" t="s">
        <v>54</v>
      </c>
      <c r="L24" s="111">
        <v>14662.4</v>
      </c>
      <c r="M24" s="193">
        <v>10</v>
      </c>
      <c r="N24" s="101">
        <f t="shared" si="1"/>
        <v>1466.24</v>
      </c>
      <c r="O24" s="1660">
        <f t="shared" si="2"/>
        <v>122.18666666666667</v>
      </c>
      <c r="P24" s="187">
        <v>9</v>
      </c>
      <c r="Q24" s="187">
        <v>2</v>
      </c>
      <c r="R24" s="101">
        <f t="shared" si="3"/>
        <v>13440.533333333333</v>
      </c>
      <c r="S24" s="101">
        <f t="shared" si="0"/>
        <v>1221.8666666666668</v>
      </c>
    </row>
    <row r="25" spans="1:21" ht="15" x14ac:dyDescent="0.3">
      <c r="A25" s="84">
        <v>8</v>
      </c>
      <c r="B25" s="124">
        <v>39660</v>
      </c>
      <c r="C25" s="215">
        <v>6</v>
      </c>
      <c r="D25" s="235">
        <v>61</v>
      </c>
      <c r="E25" s="85">
        <v>617</v>
      </c>
      <c r="F25" s="86"/>
      <c r="G25" s="86">
        <v>1</v>
      </c>
      <c r="H25" s="192" t="s">
        <v>59</v>
      </c>
      <c r="I25" s="86"/>
      <c r="J25" s="86" t="s">
        <v>19</v>
      </c>
      <c r="K25" s="86" t="s">
        <v>54</v>
      </c>
      <c r="L25" s="111">
        <v>12249.6</v>
      </c>
      <c r="M25" s="193">
        <v>10</v>
      </c>
      <c r="N25" s="101">
        <f t="shared" si="1"/>
        <v>1224.96</v>
      </c>
      <c r="O25" s="1660">
        <f t="shared" si="2"/>
        <v>102.08</v>
      </c>
      <c r="P25" s="187">
        <v>9</v>
      </c>
      <c r="Q25" s="187">
        <v>2</v>
      </c>
      <c r="R25" s="101">
        <f t="shared" si="3"/>
        <v>11228.8</v>
      </c>
      <c r="S25" s="101">
        <f t="shared" si="0"/>
        <v>1020.8000000000011</v>
      </c>
    </row>
    <row r="26" spans="1:21" ht="15" x14ac:dyDescent="0.3">
      <c r="A26" s="84">
        <v>9</v>
      </c>
      <c r="B26" s="125">
        <v>41082</v>
      </c>
      <c r="C26" s="215">
        <v>6</v>
      </c>
      <c r="D26" s="235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3">
        <v>10</v>
      </c>
      <c r="N26" s="101">
        <f t="shared" si="1"/>
        <v>626.4</v>
      </c>
      <c r="O26" s="1660">
        <f t="shared" si="2"/>
        <v>52.199999999999996</v>
      </c>
      <c r="P26" s="187">
        <v>5</v>
      </c>
      <c r="Q26" s="187">
        <v>3</v>
      </c>
      <c r="R26" s="101">
        <f t="shared" si="3"/>
        <v>3288.6</v>
      </c>
      <c r="S26" s="101">
        <f t="shared" si="0"/>
        <v>2975.4</v>
      </c>
    </row>
    <row r="27" spans="1:21" ht="15" x14ac:dyDescent="0.3">
      <c r="A27" s="192"/>
      <c r="B27" s="124">
        <v>36085</v>
      </c>
      <c r="C27" s="215">
        <v>6</v>
      </c>
      <c r="D27" s="235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3">
        <v>10</v>
      </c>
      <c r="N27" s="89"/>
      <c r="O27" s="89"/>
      <c r="P27" s="194">
        <v>10</v>
      </c>
      <c r="Q27" s="194"/>
      <c r="R27" s="89">
        <v>800</v>
      </c>
      <c r="S27" s="89">
        <f t="shared" si="0"/>
        <v>0</v>
      </c>
    </row>
    <row r="28" spans="1:21" ht="15" x14ac:dyDescent="0.3">
      <c r="A28" s="22"/>
      <c r="B28" s="936"/>
      <c r="C28" s="192"/>
      <c r="D28" s="192"/>
      <c r="E28" s="192"/>
      <c r="F28" s="86"/>
      <c r="G28" s="86"/>
      <c r="H28" s="87"/>
      <c r="I28" s="86"/>
      <c r="J28" s="87"/>
      <c r="K28" s="192"/>
      <c r="L28" s="299">
        <f>SUM(L18:L27)</f>
        <v>79191.37000000001</v>
      </c>
      <c r="M28" s="299"/>
      <c r="N28" s="299">
        <f>SUM(N19:N27)</f>
        <v>6291.8329999999996</v>
      </c>
      <c r="O28" s="299">
        <f>SUM(O19:O27)</f>
        <v>524.31941666666671</v>
      </c>
      <c r="P28" s="299"/>
      <c r="Q28" s="299"/>
      <c r="R28" s="299">
        <f>SUM(R18:R27)</f>
        <v>66782.800750000009</v>
      </c>
      <c r="S28" s="299">
        <f>SUM(S18:S27)</f>
        <v>12408.56925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38">
        <v>611</v>
      </c>
      <c r="E30" s="1639">
        <v>24.49</v>
      </c>
      <c r="F30" s="1"/>
      <c r="G30" s="1"/>
      <c r="H30" s="4"/>
      <c r="I30" s="1"/>
      <c r="J30" s="4"/>
      <c r="S30" s="18"/>
    </row>
    <row r="31" spans="1:21" ht="15" x14ac:dyDescent="0.3">
      <c r="D31" s="1638">
        <v>617</v>
      </c>
      <c r="E31" s="1639">
        <v>499.83</v>
      </c>
      <c r="F31" s="1"/>
      <c r="G31" s="1"/>
      <c r="H31" s="4"/>
      <c r="I31" s="1"/>
      <c r="J31" s="4"/>
      <c r="N31" s="1641"/>
      <c r="S31" s="18"/>
    </row>
    <row r="32" spans="1:21" x14ac:dyDescent="0.2">
      <c r="D32" s="1647"/>
      <c r="E32" s="1641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48"/>
      <c r="Q37" s="1048"/>
      <c r="R37" s="1048"/>
      <c r="S37" s="1048"/>
    </row>
    <row r="38" spans="1:19" x14ac:dyDescent="0.2">
      <c r="A38" s="1973" t="s">
        <v>51</v>
      </c>
      <c r="B38" s="1973"/>
      <c r="C38" s="1973"/>
      <c r="D38" s="1973"/>
      <c r="E38" s="1973"/>
      <c r="F38" s="1973"/>
      <c r="G38" s="1973"/>
      <c r="H38" s="1202"/>
      <c r="I38" s="1974" t="s">
        <v>1620</v>
      </c>
      <c r="J38" s="1974"/>
      <c r="K38" s="1974"/>
      <c r="L38" s="1974"/>
      <c r="M38" s="1974"/>
      <c r="O38" s="34"/>
      <c r="P38" s="1973" t="s">
        <v>1621</v>
      </c>
      <c r="Q38" s="1973"/>
      <c r="R38" s="1973"/>
      <c r="S38" s="1973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52"/>
  <sheetViews>
    <sheetView view="pageBreakPreview" topLeftCell="A12" zoomScale="80" zoomScaleNormal="7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7" spans="1:19" x14ac:dyDescent="0.2">
      <c r="E7">
        <f>L3+K39</f>
        <v>0</v>
      </c>
    </row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978" t="s">
        <v>0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1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8" t="s">
        <v>2</v>
      </c>
      <c r="B16" s="1978"/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  <c r="N16" s="1978"/>
      <c r="O16" s="1978"/>
      <c r="P16" s="1978"/>
      <c r="Q16" s="1978"/>
      <c r="R16" s="1978"/>
      <c r="S16" s="1978"/>
    </row>
    <row r="17" spans="1:19" x14ac:dyDescent="0.2">
      <c r="A17" s="1978" t="s">
        <v>3</v>
      </c>
      <c r="B17" s="1978"/>
      <c r="C17" s="1978"/>
      <c r="D17" s="1978"/>
      <c r="E17" s="1978"/>
      <c r="F17" s="1978"/>
      <c r="G17" s="1978"/>
      <c r="H17" s="1978"/>
      <c r="I17" s="1978"/>
      <c r="J17" s="1978"/>
      <c r="K17" s="1978"/>
      <c r="L17" s="1978"/>
      <c r="M17" s="1978"/>
      <c r="N17" s="1978"/>
      <c r="O17" s="1978"/>
      <c r="P17" s="1978"/>
      <c r="Q17" s="1978"/>
      <c r="R17" s="1978"/>
      <c r="S17" s="1978"/>
    </row>
    <row r="18" spans="1:19" x14ac:dyDescent="0.2">
      <c r="A18" s="1975" t="s">
        <v>1814</v>
      </c>
      <c r="B18" s="1975"/>
      <c r="C18" s="1975"/>
      <c r="D18" s="1975"/>
      <c r="E18" s="1975"/>
      <c r="F18" s="1975"/>
      <c r="G18" s="1975"/>
      <c r="H18" s="1975"/>
      <c r="I18" s="1975"/>
      <c r="J18" s="1975"/>
      <c r="K18" s="1975"/>
      <c r="L18" s="1975"/>
      <c r="M18" s="1975"/>
      <c r="N18" s="1975"/>
      <c r="O18" s="1975"/>
      <c r="P18" s="1975"/>
      <c r="Q18" s="1975"/>
      <c r="R18" s="1975"/>
      <c r="S18" s="1975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47" customFormat="1" ht="36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1805</v>
      </c>
      <c r="S20" s="1051" t="s">
        <v>1619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2">
        <v>17</v>
      </c>
      <c r="R21" s="183">
        <v>18</v>
      </c>
      <c r="S21" s="183">
        <v>19</v>
      </c>
    </row>
    <row r="22" spans="1:19" ht="15" x14ac:dyDescent="0.3">
      <c r="A22" s="84">
        <v>1</v>
      </c>
      <c r="B22" s="124">
        <v>36889</v>
      </c>
      <c r="C22" s="216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1">
        <v>2000</v>
      </c>
      <c r="M22" s="112">
        <v>10</v>
      </c>
      <c r="N22" s="89"/>
      <c r="O22" s="89"/>
      <c r="P22" s="194">
        <v>10</v>
      </c>
      <c r="Q22" s="194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6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4">
        <v>10</v>
      </c>
      <c r="Q23" s="194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6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6">
        <v>2635</v>
      </c>
      <c r="M24" s="86">
        <v>3</v>
      </c>
      <c r="N24" s="378"/>
      <c r="O24" s="1797"/>
      <c r="P24" s="989">
        <v>3</v>
      </c>
      <c r="Q24" s="989"/>
      <c r="R24" s="378">
        <v>2635</v>
      </c>
      <c r="S24" s="378">
        <f t="shared" si="0"/>
        <v>0</v>
      </c>
    </row>
    <row r="25" spans="1:19" ht="15" x14ac:dyDescent="0.3">
      <c r="A25" s="84">
        <v>4</v>
      </c>
      <c r="B25" s="124">
        <v>42359</v>
      </c>
      <c r="C25" s="216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6">
        <v>57820</v>
      </c>
      <c r="M25" s="86">
        <v>5</v>
      </c>
      <c r="N25" s="101">
        <f>IF(M25=0,"N/A",+L25/M25)</f>
        <v>11564</v>
      </c>
      <c r="O25" s="1721">
        <f t="shared" ref="O25:O30" si="1">IF(M25=0,"N/A",+N25/12)</f>
        <v>963.66666666666663</v>
      </c>
      <c r="P25" s="187">
        <v>1</v>
      </c>
      <c r="Q25" s="187">
        <v>9</v>
      </c>
      <c r="R25" s="189">
        <f>IF(M25=0,"N/A",+N25*P25+O25*Q25)</f>
        <v>20237</v>
      </c>
      <c r="S25" s="189">
        <f t="shared" si="0"/>
        <v>37583</v>
      </c>
    </row>
    <row r="26" spans="1:19" ht="15" x14ac:dyDescent="0.3">
      <c r="A26" s="84">
        <v>5</v>
      </c>
      <c r="B26" s="124">
        <v>42359</v>
      </c>
      <c r="C26" s="216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6">
        <v>9558</v>
      </c>
      <c r="M26" s="86">
        <v>5</v>
      </c>
      <c r="N26" s="101">
        <f>IF(M26=0,"N/A",+L26/M26)</f>
        <v>1911.6</v>
      </c>
      <c r="O26" s="1721">
        <f t="shared" si="1"/>
        <v>159.29999999999998</v>
      </c>
      <c r="P26" s="187">
        <v>1</v>
      </c>
      <c r="Q26" s="187">
        <v>9</v>
      </c>
      <c r="R26" s="189">
        <f>IF(M26=0,"N/A",+N26*P26+O26*Q26)</f>
        <v>3345.2999999999997</v>
      </c>
      <c r="S26" s="189">
        <f t="shared" si="0"/>
        <v>6212.7000000000007</v>
      </c>
    </row>
    <row r="27" spans="1:19" ht="15" x14ac:dyDescent="0.3">
      <c r="A27" s="84">
        <v>6</v>
      </c>
      <c r="B27" s="124">
        <v>42325</v>
      </c>
      <c r="C27" s="216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6">
        <v>11255.01</v>
      </c>
      <c r="M27" s="86">
        <v>3</v>
      </c>
      <c r="N27" s="101">
        <f>IF(M27=0,"N/A",+L27/M27)</f>
        <v>3751.67</v>
      </c>
      <c r="O27" s="1721">
        <f t="shared" si="1"/>
        <v>312.63916666666665</v>
      </c>
      <c r="P27" s="187">
        <v>1</v>
      </c>
      <c r="Q27" s="187">
        <v>10</v>
      </c>
      <c r="R27" s="189">
        <f>+N27</f>
        <v>3751.67</v>
      </c>
      <c r="S27" s="189">
        <f t="shared" si="0"/>
        <v>7503.34</v>
      </c>
    </row>
    <row r="28" spans="1:19" ht="15" x14ac:dyDescent="0.3">
      <c r="A28" s="84">
        <v>7</v>
      </c>
      <c r="B28" s="125">
        <v>40255</v>
      </c>
      <c r="C28" s="216">
        <v>6</v>
      </c>
      <c r="D28" s="85">
        <v>61</v>
      </c>
      <c r="E28" s="85">
        <v>612</v>
      </c>
      <c r="F28" s="227"/>
      <c r="G28" s="85">
        <v>1</v>
      </c>
      <c r="H28" s="87" t="s">
        <v>406</v>
      </c>
      <c r="I28" s="190" t="s">
        <v>530</v>
      </c>
      <c r="J28" s="191" t="s">
        <v>68</v>
      </c>
      <c r="K28" s="86" t="s">
        <v>1567</v>
      </c>
      <c r="L28" s="195">
        <v>37995</v>
      </c>
      <c r="M28" s="112">
        <v>5</v>
      </c>
      <c r="N28" s="91"/>
      <c r="O28" s="91"/>
      <c r="P28" s="90">
        <v>5</v>
      </c>
      <c r="Q28" s="90"/>
      <c r="R28" s="294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6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0" t="s">
        <v>531</v>
      </c>
      <c r="J29" s="191"/>
      <c r="K29" s="86" t="s">
        <v>1567</v>
      </c>
      <c r="L29" s="196">
        <v>3040</v>
      </c>
      <c r="M29" s="112">
        <v>5</v>
      </c>
      <c r="N29" s="91"/>
      <c r="O29" s="91"/>
      <c r="P29" s="90">
        <v>5</v>
      </c>
      <c r="Q29" s="542"/>
      <c r="R29" s="294">
        <v>3040</v>
      </c>
      <c r="S29" s="89">
        <f t="shared" si="0"/>
        <v>0</v>
      </c>
    </row>
    <row r="30" spans="1:19" ht="15" x14ac:dyDescent="0.3">
      <c r="A30" s="84">
        <v>9</v>
      </c>
      <c r="B30" s="296">
        <v>40149</v>
      </c>
      <c r="C30" s="216">
        <v>6</v>
      </c>
      <c r="D30" s="92">
        <v>61</v>
      </c>
      <c r="E30" s="92">
        <v>617</v>
      </c>
      <c r="F30" s="93"/>
      <c r="G30" s="92">
        <v>1</v>
      </c>
      <c r="H30" s="295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721">
        <f t="shared" si="1"/>
        <v>83.333333333333329</v>
      </c>
      <c r="P30" s="102">
        <v>7</v>
      </c>
      <c r="Q30" s="102">
        <v>10</v>
      </c>
      <c r="R30" s="293">
        <f>IF(M30=0,"N/A",+N30*P30+O30*Q30)</f>
        <v>7833.333333333333</v>
      </c>
      <c r="S30" s="189">
        <f t="shared" si="0"/>
        <v>2166.666666666667</v>
      </c>
    </row>
    <row r="31" spans="1:19" ht="15" x14ac:dyDescent="0.3">
      <c r="A31" s="84">
        <v>10</v>
      </c>
      <c r="B31" s="201">
        <v>36085</v>
      </c>
      <c r="C31" s="216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1830"/>
      <c r="P31" s="90">
        <v>10</v>
      </c>
      <c r="Q31" s="90"/>
      <c r="R31" s="294">
        <v>3000</v>
      </c>
      <c r="S31" s="91">
        <f t="shared" si="0"/>
        <v>0</v>
      </c>
    </row>
    <row r="32" spans="1:19" ht="15" x14ac:dyDescent="0.3">
      <c r="A32" s="84">
        <v>11</v>
      </c>
      <c r="B32" s="201">
        <v>36828</v>
      </c>
      <c r="C32" s="216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1830"/>
      <c r="P32" s="90">
        <v>10</v>
      </c>
      <c r="Q32" s="90"/>
      <c r="R32" s="294">
        <v>300</v>
      </c>
      <c r="S32" s="91">
        <f t="shared" si="0"/>
        <v>0</v>
      </c>
    </row>
    <row r="33" spans="1:20" ht="15" x14ac:dyDescent="0.3">
      <c r="A33" s="84">
        <v>12</v>
      </c>
      <c r="B33" s="201">
        <v>37434</v>
      </c>
      <c r="C33" s="216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1830"/>
      <c r="P33" s="90">
        <v>10</v>
      </c>
      <c r="Q33" s="90"/>
      <c r="R33" s="294">
        <v>950</v>
      </c>
      <c r="S33" s="91">
        <f t="shared" si="0"/>
        <v>0</v>
      </c>
    </row>
    <row r="34" spans="1:20" ht="15" x14ac:dyDescent="0.3">
      <c r="A34" s="84">
        <v>13</v>
      </c>
      <c r="B34" s="201">
        <v>36085</v>
      </c>
      <c r="C34" s="216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1830"/>
      <c r="P34" s="90">
        <v>10</v>
      </c>
      <c r="Q34" s="1798"/>
      <c r="R34" s="294">
        <v>2500</v>
      </c>
      <c r="S34" s="91">
        <f t="shared" si="0"/>
        <v>0</v>
      </c>
    </row>
    <row r="35" spans="1:20" ht="15" x14ac:dyDescent="0.3">
      <c r="A35" s="84">
        <v>14</v>
      </c>
      <c r="B35" s="201">
        <v>36086</v>
      </c>
      <c r="C35" s="216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1830"/>
      <c r="P35" s="90">
        <v>10</v>
      </c>
      <c r="Q35" s="90"/>
      <c r="R35" s="294">
        <v>3500</v>
      </c>
      <c r="S35" s="91">
        <f t="shared" si="0"/>
        <v>0</v>
      </c>
    </row>
    <row r="36" spans="1:20" ht="15" x14ac:dyDescent="0.3">
      <c r="A36" s="84">
        <v>15</v>
      </c>
      <c r="B36" s="204">
        <v>36085</v>
      </c>
      <c r="C36" s="218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7"/>
      <c r="O36" s="1831"/>
      <c r="P36" s="131">
        <v>10</v>
      </c>
      <c r="Q36" s="131"/>
      <c r="R36" s="298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0">
        <v>1</v>
      </c>
      <c r="D37" s="85">
        <v>61</v>
      </c>
      <c r="E37" s="85">
        <v>612</v>
      </c>
      <c r="F37" s="85"/>
      <c r="G37" s="85">
        <v>1</v>
      </c>
      <c r="H37" s="937" t="s">
        <v>319</v>
      </c>
      <c r="I37" s="85"/>
      <c r="J37" s="191" t="s">
        <v>399</v>
      </c>
      <c r="K37" s="85" t="s">
        <v>1105</v>
      </c>
      <c r="L37" s="196">
        <v>2615</v>
      </c>
      <c r="M37" s="353">
        <v>5</v>
      </c>
      <c r="N37" s="91">
        <v>0</v>
      </c>
      <c r="O37" s="1830"/>
      <c r="P37" s="90">
        <v>5</v>
      </c>
      <c r="Q37" s="1026"/>
      <c r="R37" s="294">
        <v>2615</v>
      </c>
      <c r="S37" s="89">
        <f t="shared" si="0"/>
        <v>0</v>
      </c>
      <c r="T37" s="68" t="s">
        <v>1632</v>
      </c>
    </row>
    <row r="38" spans="1:20" ht="15" x14ac:dyDescent="0.3">
      <c r="A38" s="1482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299">
        <f>SUM(L22:L36)</f>
        <v>199653.01</v>
      </c>
      <c r="M38" s="299"/>
      <c r="N38" s="299">
        <f>SUM(N22:N36)</f>
        <v>18227.27</v>
      </c>
      <c r="O38" s="299">
        <f>SUM(O25:O37)</f>
        <v>1518.9391666666666</v>
      </c>
      <c r="P38" s="299"/>
      <c r="Q38" s="299"/>
      <c r="R38" s="299">
        <f>SUM(R22:R36)</f>
        <v>146187.30333333334</v>
      </c>
      <c r="S38" s="299">
        <f>SUM(S22:S36)</f>
        <v>53465.706666666658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39">
        <v>613</v>
      </c>
      <c r="E40" s="1640">
        <v>1435.61</v>
      </c>
      <c r="F40" s="1"/>
      <c r="G40" s="1"/>
      <c r="H40" s="4"/>
      <c r="I40" s="1"/>
      <c r="J40" s="4"/>
    </row>
    <row r="41" spans="1:20" ht="15" x14ac:dyDescent="0.3">
      <c r="D41" s="1639">
        <v>617</v>
      </c>
      <c r="E41" s="1640">
        <v>83.33</v>
      </c>
      <c r="F41" s="1"/>
      <c r="G41" s="1"/>
      <c r="H41" s="4"/>
      <c r="I41" s="1"/>
      <c r="J41" s="4"/>
    </row>
    <row r="42" spans="1:20" x14ac:dyDescent="0.2">
      <c r="D42" s="1641"/>
      <c r="E42" s="1648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41"/>
      <c r="E43" s="1641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89"/>
      <c r="C45" s="1983"/>
      <c r="D45" s="1983"/>
      <c r="E45" s="1983"/>
      <c r="F45" s="1983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20" x14ac:dyDescent="0.2">
      <c r="A47" s="1973" t="s">
        <v>51</v>
      </c>
      <c r="B47" s="1973"/>
      <c r="C47" s="1973"/>
      <c r="D47" s="1973"/>
      <c r="E47" s="1973"/>
      <c r="F47" s="1973"/>
      <c r="G47" s="1973"/>
      <c r="H47" s="1202"/>
      <c r="I47" s="1974" t="s">
        <v>1620</v>
      </c>
      <c r="J47" s="1974"/>
      <c r="K47" s="1974"/>
      <c r="L47" s="1974"/>
      <c r="M47" s="1974"/>
      <c r="O47" s="34"/>
      <c r="P47" s="1973" t="s">
        <v>1621</v>
      </c>
      <c r="Q47" s="1973"/>
      <c r="R47" s="1973"/>
      <c r="S47" s="1973"/>
    </row>
    <row r="52" spans="14:14" x14ac:dyDescent="0.2">
      <c r="N52" s="781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B16" zoomScaleNormal="100" zoomScaleSheetLayoutView="100" workbookViewId="0">
      <selection activeCell="Q36" sqref="Q36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</row>
    <row r="7" spans="1:22" x14ac:dyDescent="0.2">
      <c r="A7" s="398"/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</row>
    <row r="8" spans="1:22" x14ac:dyDescent="0.2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</row>
    <row r="9" spans="1:22" x14ac:dyDescent="0.2">
      <c r="A9" s="398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</row>
    <row r="10" spans="1:22" x14ac:dyDescent="0.2">
      <c r="A10" s="398"/>
      <c r="B10" s="398"/>
      <c r="C10" s="398"/>
      <c r="D10" s="398"/>
      <c r="E10" s="398"/>
      <c r="F10" s="470"/>
      <c r="G10" s="470"/>
      <c r="H10" s="398"/>
      <c r="I10" s="470"/>
      <c r="J10" s="398"/>
      <c r="K10" s="398"/>
      <c r="L10" s="398"/>
      <c r="M10" s="398"/>
      <c r="N10" s="398"/>
      <c r="O10" s="398"/>
      <c r="P10" s="398"/>
      <c r="Q10" s="398"/>
      <c r="R10" s="398"/>
      <c r="S10" s="398"/>
    </row>
    <row r="11" spans="1:22" x14ac:dyDescent="0.2">
      <c r="A11" s="398"/>
      <c r="B11" s="398"/>
      <c r="C11" s="398"/>
      <c r="D11" s="398"/>
      <c r="E11" s="398"/>
      <c r="F11" s="470"/>
      <c r="G11" s="470"/>
      <c r="H11" s="398"/>
      <c r="I11" s="470"/>
      <c r="J11" s="398"/>
      <c r="K11" s="398"/>
      <c r="L11" s="398"/>
      <c r="M11" s="398"/>
      <c r="N11" s="398"/>
      <c r="O11" s="398"/>
      <c r="P11" s="398"/>
      <c r="Q11" s="398"/>
      <c r="R11" s="398"/>
      <c r="S11" s="398"/>
    </row>
    <row r="12" spans="1:22" x14ac:dyDescent="0.2">
      <c r="A12" s="398"/>
      <c r="B12" s="398"/>
      <c r="C12" s="398"/>
      <c r="D12" s="398"/>
      <c r="E12" s="398"/>
      <c r="F12" s="470"/>
      <c r="G12" s="470"/>
      <c r="H12" s="398"/>
      <c r="I12" s="470"/>
      <c r="J12" s="398"/>
      <c r="K12" s="398"/>
      <c r="L12" s="398"/>
      <c r="M12" s="398"/>
      <c r="N12" s="398"/>
      <c r="O12" s="398"/>
      <c r="P12" s="398"/>
      <c r="Q12" s="398"/>
      <c r="R12" s="398"/>
      <c r="S12" s="398"/>
    </row>
    <row r="13" spans="1:22" x14ac:dyDescent="0.2">
      <c r="A13" s="398"/>
      <c r="B13" s="398"/>
      <c r="C13" s="398"/>
      <c r="D13" s="398"/>
      <c r="E13" s="398"/>
      <c r="F13" s="470"/>
      <c r="G13" s="470"/>
      <c r="H13" s="398"/>
      <c r="I13" s="470"/>
      <c r="J13" s="398"/>
      <c r="K13" s="398"/>
      <c r="L13" s="398"/>
      <c r="M13" s="398"/>
      <c r="N13" s="398"/>
      <c r="O13" s="398"/>
      <c r="P13" s="398"/>
      <c r="Q13" s="398"/>
      <c r="R13" s="398"/>
      <c r="S13" s="398"/>
    </row>
    <row r="14" spans="1:22" x14ac:dyDescent="0.2">
      <c r="A14" s="398"/>
      <c r="B14" s="398"/>
      <c r="C14" s="398"/>
      <c r="D14" s="398"/>
      <c r="E14" s="398"/>
      <c r="F14" s="470"/>
      <c r="G14" s="470"/>
      <c r="H14" s="398"/>
      <c r="I14" s="470"/>
      <c r="J14" s="398"/>
      <c r="K14" s="398"/>
      <c r="L14" s="398"/>
      <c r="M14" s="398"/>
      <c r="N14" s="398"/>
      <c r="O14" s="398"/>
      <c r="P14" s="398"/>
      <c r="Q14" s="398"/>
      <c r="R14" s="398"/>
      <c r="S14" s="398"/>
    </row>
    <row r="15" spans="1:22" x14ac:dyDescent="0.2">
      <c r="A15" s="1986" t="s">
        <v>0</v>
      </c>
      <c r="B15" s="1986"/>
      <c r="C15" s="1986"/>
      <c r="D15" s="1986"/>
      <c r="E15" s="1986"/>
      <c r="F15" s="1986"/>
      <c r="G15" s="1986"/>
      <c r="H15" s="1986"/>
      <c r="I15" s="1986"/>
      <c r="J15" s="1986"/>
      <c r="K15" s="1986"/>
      <c r="L15" s="1986"/>
      <c r="M15" s="1986"/>
      <c r="N15" s="1986"/>
      <c r="O15" s="1986"/>
      <c r="P15" s="1986"/>
      <c r="Q15" s="1986"/>
      <c r="R15" s="1986"/>
      <c r="S15" s="1986"/>
    </row>
    <row r="16" spans="1:22" x14ac:dyDescent="0.2">
      <c r="A16" s="1986" t="s">
        <v>1</v>
      </c>
      <c r="B16" s="1986"/>
      <c r="C16" s="1986"/>
      <c r="D16" s="1986"/>
      <c r="E16" s="1986"/>
      <c r="F16" s="1986"/>
      <c r="G16" s="1986"/>
      <c r="H16" s="1986"/>
      <c r="I16" s="1986"/>
      <c r="J16" s="1986"/>
      <c r="K16" s="1986"/>
      <c r="L16" s="1986"/>
      <c r="M16" s="1986"/>
      <c r="N16" s="1986"/>
      <c r="O16" s="1986"/>
      <c r="P16" s="1986"/>
      <c r="Q16" s="1986"/>
      <c r="R16" s="1986"/>
      <c r="S16" s="1986"/>
      <c r="T16" s="15"/>
      <c r="U16" s="15"/>
      <c r="V16" s="15"/>
    </row>
    <row r="17" spans="1:22" x14ac:dyDescent="0.2">
      <c r="A17" s="1986" t="s">
        <v>2</v>
      </c>
      <c r="B17" s="1986"/>
      <c r="C17" s="1986"/>
      <c r="D17" s="1986"/>
      <c r="E17" s="1986"/>
      <c r="F17" s="1986"/>
      <c r="G17" s="1986"/>
      <c r="H17" s="1986"/>
      <c r="I17" s="1986"/>
      <c r="J17" s="1986"/>
      <c r="K17" s="1986"/>
      <c r="L17" s="1986"/>
      <c r="M17" s="1986"/>
      <c r="N17" s="1986"/>
      <c r="O17" s="1986"/>
      <c r="P17" s="1986"/>
      <c r="Q17" s="1986"/>
      <c r="R17" s="1986"/>
      <c r="S17" s="1986"/>
      <c r="T17" s="15"/>
      <c r="U17" s="15"/>
      <c r="V17" s="15"/>
    </row>
    <row r="18" spans="1:22" x14ac:dyDescent="0.2">
      <c r="A18" s="1986" t="s">
        <v>3</v>
      </c>
      <c r="B18" s="1986"/>
      <c r="C18" s="1986"/>
      <c r="D18" s="1986"/>
      <c r="E18" s="1986"/>
      <c r="F18" s="1986"/>
      <c r="G18" s="1986"/>
      <c r="H18" s="1986"/>
      <c r="I18" s="1986"/>
      <c r="J18" s="1986"/>
      <c r="K18" s="1986"/>
      <c r="L18" s="1986"/>
      <c r="M18" s="1986"/>
      <c r="N18" s="1986"/>
      <c r="O18" s="1986"/>
      <c r="P18" s="1986"/>
      <c r="Q18" s="1986"/>
      <c r="R18" s="1986"/>
      <c r="S18" s="1986"/>
      <c r="T18" s="15"/>
      <c r="U18" s="15"/>
      <c r="V18" s="15"/>
    </row>
    <row r="19" spans="1:22" ht="15" x14ac:dyDescent="0.3">
      <c r="A19" s="1984" t="s">
        <v>1815</v>
      </c>
      <c r="B19" s="1984"/>
      <c r="C19" s="1984"/>
      <c r="D19" s="1984"/>
      <c r="E19" s="1984"/>
      <c r="F19" s="1984"/>
      <c r="G19" s="1984"/>
      <c r="H19" s="1984"/>
      <c r="I19" s="1984"/>
      <c r="J19" s="1984"/>
      <c r="K19" s="1984"/>
      <c r="L19" s="1984"/>
      <c r="M19" s="1984"/>
      <c r="N19" s="1984"/>
      <c r="O19" s="1984"/>
      <c r="P19" s="1984"/>
      <c r="Q19" s="1984"/>
      <c r="R19" s="1984"/>
      <c r="S19" s="1984"/>
      <c r="T19" s="511"/>
      <c r="U19" s="511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8"/>
      <c r="N20" s="398"/>
      <c r="O20" s="398"/>
      <c r="P20" s="398"/>
      <c r="Q20" s="398"/>
      <c r="R20" s="398"/>
      <c r="S20" s="398"/>
      <c r="T20" s="15"/>
      <c r="U20" s="15"/>
      <c r="V20" s="15"/>
    </row>
    <row r="21" spans="1:22" s="1047" customFormat="1" ht="60" x14ac:dyDescent="0.2">
      <c r="A21" s="962" t="s">
        <v>4</v>
      </c>
      <c r="B21" s="962" t="s">
        <v>5</v>
      </c>
      <c r="C21" s="1044" t="s">
        <v>6</v>
      </c>
      <c r="D21" s="1045" t="s">
        <v>7</v>
      </c>
      <c r="E21" s="1045" t="s">
        <v>1612</v>
      </c>
      <c r="F21" s="962" t="s">
        <v>9</v>
      </c>
      <c r="G21" s="962" t="s">
        <v>10</v>
      </c>
      <c r="H21" s="962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1805</v>
      </c>
      <c r="S21" s="1051" t="s">
        <v>1619</v>
      </c>
      <c r="U21" s="1724"/>
      <c r="V21" s="1724"/>
    </row>
    <row r="22" spans="1:22" x14ac:dyDescent="0.2">
      <c r="A22" s="231">
        <v>1</v>
      </c>
      <c r="B22" s="231">
        <v>2</v>
      </c>
      <c r="C22" s="231">
        <v>3</v>
      </c>
      <c r="D22" s="231">
        <v>4</v>
      </c>
      <c r="E22" s="231">
        <v>5</v>
      </c>
      <c r="F22" s="1829">
        <v>6</v>
      </c>
      <c r="G22" s="231">
        <v>7</v>
      </c>
      <c r="H22" s="231">
        <v>8</v>
      </c>
      <c r="I22" s="231">
        <v>9</v>
      </c>
      <c r="J22" s="231">
        <v>10</v>
      </c>
      <c r="K22" s="231">
        <v>11</v>
      </c>
      <c r="L22" s="231">
        <v>12</v>
      </c>
      <c r="M22" s="938">
        <v>13</v>
      </c>
      <c r="N22" s="938">
        <v>14</v>
      </c>
      <c r="O22" s="938">
        <v>15</v>
      </c>
      <c r="P22" s="939">
        <v>16</v>
      </c>
      <c r="Q22" s="939">
        <v>17</v>
      </c>
      <c r="R22" s="939">
        <v>18</v>
      </c>
      <c r="S22" s="939">
        <v>19</v>
      </c>
      <c r="U22" s="1641"/>
      <c r="V22" s="1641"/>
    </row>
    <row r="23" spans="1:22" ht="15" customHeight="1" x14ac:dyDescent="0.25">
      <c r="A23" s="231">
        <v>1</v>
      </c>
      <c r="B23" s="402">
        <v>41926</v>
      </c>
      <c r="C23" s="940" t="s">
        <v>100</v>
      </c>
      <c r="D23" s="373">
        <v>61</v>
      </c>
      <c r="E23" s="373" t="s">
        <v>1108</v>
      </c>
      <c r="F23" s="326"/>
      <c r="G23" s="326">
        <v>1</v>
      </c>
      <c r="H23" s="1605" t="s">
        <v>101</v>
      </c>
      <c r="I23" s="1606" t="s">
        <v>996</v>
      </c>
      <c r="J23" s="1606" t="s">
        <v>910</v>
      </c>
      <c r="K23" s="1606" t="s">
        <v>103</v>
      </c>
      <c r="L23" s="406">
        <v>8995</v>
      </c>
      <c r="M23" s="605">
        <v>10</v>
      </c>
      <c r="N23" s="608">
        <f>IF(M23=0,"N/A",+L23/M23)</f>
        <v>899.5</v>
      </c>
      <c r="O23" s="1828">
        <f>IF(M23=0,"N/A",+N23/12)</f>
        <v>74.958333333333329</v>
      </c>
      <c r="P23" s="941">
        <v>2</v>
      </c>
      <c r="Q23" s="941">
        <v>11</v>
      </c>
      <c r="R23" s="608">
        <f>IF(M23=0,"N/A",+N23*P23+O23*Q23)</f>
        <v>2623.5416666666665</v>
      </c>
      <c r="S23" s="608">
        <f t="shared" ref="S23:S34" si="0">IF(M23=0,"N/A",+L23-R23)</f>
        <v>6371.4583333333339</v>
      </c>
    </row>
    <row r="24" spans="1:22" ht="13.5" x14ac:dyDescent="0.25">
      <c r="A24" s="231">
        <v>2</v>
      </c>
      <c r="B24" s="404">
        <v>41926</v>
      </c>
      <c r="C24" s="942" t="s">
        <v>100</v>
      </c>
      <c r="D24" s="373">
        <v>61</v>
      </c>
      <c r="E24" s="373" t="s">
        <v>1108</v>
      </c>
      <c r="F24" s="326"/>
      <c r="G24" s="326">
        <v>1</v>
      </c>
      <c r="H24" s="1607" t="s">
        <v>115</v>
      </c>
      <c r="I24" s="1608"/>
      <c r="J24" s="1608" t="s">
        <v>116</v>
      </c>
      <c r="K24" s="1608" t="s">
        <v>103</v>
      </c>
      <c r="L24" s="943">
        <v>2250</v>
      </c>
      <c r="M24" s="605">
        <v>10</v>
      </c>
      <c r="N24" s="608">
        <f>IF(M24=0,"N/A",+L24/M24)</f>
        <v>225</v>
      </c>
      <c r="O24" s="1828">
        <f>IF(M24=0,"N/A",+N24/12)</f>
        <v>18.75</v>
      </c>
      <c r="P24" s="941">
        <v>2</v>
      </c>
      <c r="Q24" s="941">
        <v>11</v>
      </c>
      <c r="R24" s="608">
        <f>IF(M24=0,"N/A",+N24*P24+O24*Q24)</f>
        <v>656.25</v>
      </c>
      <c r="S24" s="608">
        <f t="shared" si="0"/>
        <v>1593.75</v>
      </c>
    </row>
    <row r="25" spans="1:22" ht="13.5" customHeight="1" x14ac:dyDescent="0.25">
      <c r="A25" s="231">
        <v>3</v>
      </c>
      <c r="B25" s="404">
        <v>41547</v>
      </c>
      <c r="C25" s="474" t="s">
        <v>100</v>
      </c>
      <c r="D25" s="326">
        <v>61</v>
      </c>
      <c r="E25" s="373">
        <v>617</v>
      </c>
      <c r="F25" s="326"/>
      <c r="G25" s="326">
        <v>1</v>
      </c>
      <c r="H25" s="1609" t="s">
        <v>111</v>
      </c>
      <c r="I25" s="1608"/>
      <c r="J25" s="1608" t="s">
        <v>910</v>
      </c>
      <c r="K25" s="1608" t="s">
        <v>103</v>
      </c>
      <c r="L25" s="944">
        <v>5995</v>
      </c>
      <c r="M25" s="605">
        <v>10</v>
      </c>
      <c r="N25" s="608">
        <f>IF(M25=0,"N/A",+L25/M25)</f>
        <v>599.5</v>
      </c>
      <c r="O25" s="1799">
        <f>IF(M25=0,"N/A",+N25/12)</f>
        <v>49.958333333333336</v>
      </c>
      <c r="P25" s="941">
        <v>4</v>
      </c>
      <c r="Q25" s="941"/>
      <c r="R25" s="608">
        <f>IF(M25=0,"N/A",+N25*P25+O25*Q25)</f>
        <v>2398</v>
      </c>
      <c r="S25" s="608">
        <f t="shared" si="0"/>
        <v>3597</v>
      </c>
    </row>
    <row r="26" spans="1:22" ht="13.5" x14ac:dyDescent="0.25">
      <c r="A26" s="231">
        <v>4</v>
      </c>
      <c r="B26" s="404">
        <v>39952</v>
      </c>
      <c r="C26" s="942" t="s">
        <v>100</v>
      </c>
      <c r="D26" s="373">
        <v>61</v>
      </c>
      <c r="E26" s="373">
        <v>617</v>
      </c>
      <c r="F26" s="326"/>
      <c r="G26" s="326">
        <v>1</v>
      </c>
      <c r="H26" s="1607" t="s">
        <v>426</v>
      </c>
      <c r="I26" s="1608"/>
      <c r="J26" s="1608" t="s">
        <v>71</v>
      </c>
      <c r="K26" s="1608" t="s">
        <v>103</v>
      </c>
      <c r="L26" s="943">
        <v>28495.26</v>
      </c>
      <c r="M26" s="605">
        <v>10</v>
      </c>
      <c r="N26" s="608">
        <f>IF(M26=0,"N/A",+L26/M26)</f>
        <v>2849.5259999999998</v>
      </c>
      <c r="O26" s="1799">
        <f>IF(M26=0,"N/A",+N26/12)</f>
        <v>237.4605</v>
      </c>
      <c r="P26" s="941">
        <v>8</v>
      </c>
      <c r="Q26" s="941">
        <v>4</v>
      </c>
      <c r="R26" s="608">
        <f>IF(M26=0,"N/A",+N26*P26+O26*Q26)</f>
        <v>23746.05</v>
      </c>
      <c r="S26" s="608">
        <f t="shared" si="0"/>
        <v>4749.2099999999991</v>
      </c>
    </row>
    <row r="27" spans="1:22" ht="13.5" x14ac:dyDescent="0.25">
      <c r="A27" s="231">
        <v>5</v>
      </c>
      <c r="B27" s="404">
        <v>36889</v>
      </c>
      <c r="C27" s="942" t="s">
        <v>100</v>
      </c>
      <c r="D27" s="373">
        <v>61</v>
      </c>
      <c r="E27" s="373">
        <v>617</v>
      </c>
      <c r="F27" s="326"/>
      <c r="G27" s="326">
        <v>1</v>
      </c>
      <c r="H27" s="1610" t="s">
        <v>109</v>
      </c>
      <c r="I27" s="1608"/>
      <c r="J27" s="1608"/>
      <c r="K27" s="1608" t="s">
        <v>103</v>
      </c>
      <c r="L27" s="599">
        <v>5000</v>
      </c>
      <c r="M27" s="605">
        <v>10</v>
      </c>
      <c r="N27" s="945"/>
      <c r="O27" s="1800"/>
      <c r="P27" s="946">
        <v>10</v>
      </c>
      <c r="Q27" s="946"/>
      <c r="R27" s="945">
        <v>5000</v>
      </c>
      <c r="S27" s="945">
        <f t="shared" si="0"/>
        <v>0</v>
      </c>
    </row>
    <row r="28" spans="1:22" ht="25.5" x14ac:dyDescent="0.25">
      <c r="A28" s="231">
        <v>6</v>
      </c>
      <c r="B28" s="404">
        <v>36889</v>
      </c>
      <c r="C28" s="942" t="s">
        <v>100</v>
      </c>
      <c r="D28" s="326">
        <v>61</v>
      </c>
      <c r="E28" s="373">
        <v>617</v>
      </c>
      <c r="F28" s="326"/>
      <c r="G28" s="326">
        <v>1</v>
      </c>
      <c r="H28" s="1610" t="s">
        <v>110</v>
      </c>
      <c r="I28" s="1608"/>
      <c r="J28" s="1608"/>
      <c r="K28" s="1608" t="s">
        <v>103</v>
      </c>
      <c r="L28" s="599">
        <v>10000</v>
      </c>
      <c r="M28" s="605">
        <v>10</v>
      </c>
      <c r="N28" s="945"/>
      <c r="O28" s="1800"/>
      <c r="P28" s="946">
        <v>10</v>
      </c>
      <c r="Q28" s="946"/>
      <c r="R28" s="945">
        <v>10000</v>
      </c>
      <c r="S28" s="945">
        <f t="shared" si="0"/>
        <v>0</v>
      </c>
    </row>
    <row r="29" spans="1:22" ht="13.5" x14ac:dyDescent="0.25">
      <c r="A29" s="231">
        <v>7</v>
      </c>
      <c r="B29" s="404">
        <v>40962</v>
      </c>
      <c r="C29" s="942" t="s">
        <v>100</v>
      </c>
      <c r="D29" s="326">
        <v>61</v>
      </c>
      <c r="E29" s="373">
        <v>617</v>
      </c>
      <c r="F29" s="326"/>
      <c r="G29" s="326">
        <v>1</v>
      </c>
      <c r="H29" s="1610" t="s">
        <v>763</v>
      </c>
      <c r="I29" s="1606"/>
      <c r="J29" s="1606" t="s">
        <v>203</v>
      </c>
      <c r="K29" s="1606" t="s">
        <v>103</v>
      </c>
      <c r="L29" s="599">
        <v>2760.44</v>
      </c>
      <c r="M29" s="605">
        <v>10</v>
      </c>
      <c r="N29" s="608">
        <f>IF(M29=0,"N/A",+L29/M29)</f>
        <v>276.04399999999998</v>
      </c>
      <c r="O29" s="1799">
        <f>IF(M29=0,"N/A",+N29/12)</f>
        <v>23.003666666666664</v>
      </c>
      <c r="P29" s="941">
        <v>5</v>
      </c>
      <c r="Q29" s="941">
        <v>7</v>
      </c>
      <c r="R29" s="608">
        <f>IF(M29=0,"N/A",+N29*P29+O29*Q29)</f>
        <v>1541.2456666666665</v>
      </c>
      <c r="S29" s="608">
        <f t="shared" si="0"/>
        <v>1219.1943333333336</v>
      </c>
    </row>
    <row r="30" spans="1:22" ht="13.5" x14ac:dyDescent="0.25">
      <c r="A30" s="231">
        <v>8</v>
      </c>
      <c r="B30" s="404">
        <v>36828</v>
      </c>
      <c r="C30" s="942" t="s">
        <v>100</v>
      </c>
      <c r="D30" s="326">
        <v>61</v>
      </c>
      <c r="E30" s="373">
        <v>617</v>
      </c>
      <c r="F30" s="326"/>
      <c r="G30" s="326">
        <v>1</v>
      </c>
      <c r="H30" s="1610" t="s">
        <v>764</v>
      </c>
      <c r="I30" s="1608"/>
      <c r="J30" s="1608"/>
      <c r="K30" s="1608" t="s">
        <v>103</v>
      </c>
      <c r="L30" s="599">
        <v>2349</v>
      </c>
      <c r="M30" s="605">
        <v>10</v>
      </c>
      <c r="N30" s="945"/>
      <c r="O30" s="1800"/>
      <c r="P30" s="946">
        <v>10</v>
      </c>
      <c r="Q30" s="946"/>
      <c r="R30" s="945">
        <v>2349</v>
      </c>
      <c r="S30" s="945">
        <f t="shared" si="0"/>
        <v>0</v>
      </c>
    </row>
    <row r="31" spans="1:22" ht="13.5" x14ac:dyDescent="0.25">
      <c r="A31" s="231">
        <v>9</v>
      </c>
      <c r="B31" s="404">
        <v>36826</v>
      </c>
      <c r="C31" s="942" t="s">
        <v>100</v>
      </c>
      <c r="D31" s="326">
        <v>61</v>
      </c>
      <c r="E31" s="373">
        <v>617</v>
      </c>
      <c r="F31" s="326"/>
      <c r="G31" s="326">
        <v>2</v>
      </c>
      <c r="H31" s="1610" t="s">
        <v>113</v>
      </c>
      <c r="I31" s="1608"/>
      <c r="J31" s="1608" t="s">
        <v>114</v>
      </c>
      <c r="K31" s="1608" t="s">
        <v>103</v>
      </c>
      <c r="L31" s="599">
        <v>800</v>
      </c>
      <c r="M31" s="605">
        <v>10</v>
      </c>
      <c r="N31" s="945"/>
      <c r="O31" s="1800"/>
      <c r="P31" s="946">
        <v>10</v>
      </c>
      <c r="Q31" s="946"/>
      <c r="R31" s="945">
        <v>800</v>
      </c>
      <c r="S31" s="945">
        <f t="shared" si="0"/>
        <v>0</v>
      </c>
    </row>
    <row r="32" spans="1:22" ht="13.5" customHeight="1" x14ac:dyDescent="0.25">
      <c r="A32" s="231">
        <v>10</v>
      </c>
      <c r="B32" s="404">
        <v>39382</v>
      </c>
      <c r="C32" s="942" t="s">
        <v>100</v>
      </c>
      <c r="D32" s="326">
        <v>61</v>
      </c>
      <c r="E32" s="373">
        <v>617</v>
      </c>
      <c r="F32" s="326"/>
      <c r="G32" s="326">
        <v>10</v>
      </c>
      <c r="H32" s="1610" t="s">
        <v>505</v>
      </c>
      <c r="I32" s="1608"/>
      <c r="J32" s="1608" t="s">
        <v>114</v>
      </c>
      <c r="K32" s="1608" t="s">
        <v>103</v>
      </c>
      <c r="L32" s="599">
        <v>1400</v>
      </c>
      <c r="M32" s="605">
        <v>10</v>
      </c>
      <c r="N32" s="608">
        <f>IF(M32=0,"N/A",+L32/M32)</f>
        <v>140</v>
      </c>
      <c r="O32" s="1799">
        <v>9</v>
      </c>
      <c r="P32" s="941">
        <v>9</v>
      </c>
      <c r="Q32" s="941">
        <v>11</v>
      </c>
      <c r="R32" s="608">
        <f>IF(M32=0,"N/A",+N32*P32+O32*Q32)</f>
        <v>1359</v>
      </c>
      <c r="S32" s="608">
        <f t="shared" si="0"/>
        <v>41</v>
      </c>
    </row>
    <row r="33" spans="1:20" ht="13.5" x14ac:dyDescent="0.25">
      <c r="A33" s="231">
        <v>11</v>
      </c>
      <c r="B33" s="404">
        <v>36998</v>
      </c>
      <c r="C33" s="942" t="s">
        <v>100</v>
      </c>
      <c r="D33" s="373">
        <v>61</v>
      </c>
      <c r="E33" s="373">
        <v>617</v>
      </c>
      <c r="F33" s="405"/>
      <c r="G33" s="373">
        <v>1</v>
      </c>
      <c r="H33" s="1610" t="s">
        <v>465</v>
      </c>
      <c r="I33" s="1606"/>
      <c r="J33" s="1606"/>
      <c r="K33" s="1606" t="s">
        <v>338</v>
      </c>
      <c r="L33" s="596">
        <v>211680</v>
      </c>
      <c r="M33" s="605">
        <v>10</v>
      </c>
      <c r="N33" s="945"/>
      <c r="O33" s="945"/>
      <c r="P33" s="946">
        <v>10</v>
      </c>
      <c r="Q33" s="946"/>
      <c r="R33" s="945">
        <v>211680</v>
      </c>
      <c r="S33" s="945">
        <f t="shared" si="0"/>
        <v>0</v>
      </c>
    </row>
    <row r="34" spans="1:20" ht="15" x14ac:dyDescent="0.3">
      <c r="A34" s="231">
        <v>12</v>
      </c>
      <c r="B34" s="404">
        <v>42586</v>
      </c>
      <c r="C34" s="942">
        <v>6.02</v>
      </c>
      <c r="D34" s="373">
        <v>61</v>
      </c>
      <c r="E34" s="85">
        <v>615</v>
      </c>
      <c r="F34" s="85"/>
      <c r="G34" s="85">
        <v>1</v>
      </c>
      <c r="H34" s="1611" t="s">
        <v>1379</v>
      </c>
      <c r="I34" s="1611"/>
      <c r="J34" s="1612" t="s">
        <v>1732</v>
      </c>
      <c r="K34" s="1612" t="s">
        <v>201</v>
      </c>
      <c r="L34" s="111">
        <v>20114.144</v>
      </c>
      <c r="M34" s="112">
        <v>5</v>
      </c>
      <c r="N34" s="101">
        <v>4022.83</v>
      </c>
      <c r="O34" s="1660">
        <v>335.24</v>
      </c>
      <c r="P34" s="102">
        <v>1</v>
      </c>
      <c r="Q34" s="102">
        <v>1</v>
      </c>
      <c r="R34" s="101">
        <v>1340.96</v>
      </c>
      <c r="S34" s="101">
        <f t="shared" si="0"/>
        <v>18773.184000000001</v>
      </c>
    </row>
    <row r="35" spans="1:20" ht="13.5" x14ac:dyDescent="0.25">
      <c r="A35" s="326"/>
      <c r="B35" s="326"/>
      <c r="C35" s="326"/>
      <c r="D35" s="326"/>
      <c r="E35" s="326"/>
      <c r="F35" s="326"/>
      <c r="G35" s="326"/>
      <c r="H35" s="1607"/>
      <c r="I35" s="1607"/>
      <c r="J35" s="1607"/>
      <c r="K35" s="1607"/>
      <c r="L35" s="947">
        <f>SUM(L23:L34)</f>
        <v>299838.84400000004</v>
      </c>
      <c r="M35" s="948"/>
      <c r="N35" s="947">
        <f>SUM(N23:N34)</f>
        <v>9012.4</v>
      </c>
      <c r="O35" s="947">
        <f>SUM(O23:O34)</f>
        <v>748.37083333333339</v>
      </c>
      <c r="P35" s="948"/>
      <c r="Q35" s="948"/>
      <c r="R35" s="947">
        <f>SUM(R23:R34)</f>
        <v>263494.04733333335</v>
      </c>
      <c r="S35" s="947">
        <f>SUM(S23:S34)</f>
        <v>36344.796666666669</v>
      </c>
      <c r="T35" s="18">
        <f>SUM(R35:S35)</f>
        <v>299838.84400000004</v>
      </c>
    </row>
    <row r="36" spans="1:20" x14ac:dyDescent="0.2">
      <c r="A36" s="470"/>
      <c r="B36" s="470"/>
      <c r="C36" s="470"/>
      <c r="D36" s="470"/>
      <c r="E36" s="470"/>
      <c r="F36" s="470"/>
      <c r="G36" s="470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</row>
    <row r="37" spans="1:20" x14ac:dyDescent="0.2">
      <c r="A37" s="470"/>
      <c r="B37" s="470"/>
      <c r="C37" s="470"/>
      <c r="D37" s="470"/>
      <c r="E37" s="470"/>
      <c r="F37" s="470"/>
      <c r="G37" s="470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477"/>
    </row>
    <row r="38" spans="1:20" x14ac:dyDescent="0.2">
      <c r="A38" s="470"/>
      <c r="B38" s="470"/>
      <c r="C38" s="1649"/>
      <c r="D38" s="1650"/>
      <c r="E38" s="1650"/>
      <c r="F38" s="470"/>
      <c r="G38" s="470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</row>
    <row r="39" spans="1:20" x14ac:dyDescent="0.2">
      <c r="A39" s="470"/>
      <c r="B39" s="398"/>
      <c r="C39" s="1651">
        <v>614</v>
      </c>
      <c r="D39" s="1651">
        <v>93.71</v>
      </c>
      <c r="E39" s="1652"/>
      <c r="F39" s="470"/>
      <c r="G39" s="470"/>
      <c r="H39" s="478"/>
      <c r="I39" s="470"/>
      <c r="J39" s="478"/>
      <c r="K39" s="398"/>
      <c r="L39" s="398"/>
      <c r="M39" s="398"/>
      <c r="N39" s="398"/>
      <c r="O39" s="398"/>
      <c r="P39" s="398"/>
      <c r="Q39" s="398"/>
      <c r="R39" s="398"/>
      <c r="S39" s="398"/>
    </row>
    <row r="40" spans="1:20" x14ac:dyDescent="0.2">
      <c r="A40" s="470"/>
      <c r="B40" s="398"/>
      <c r="C40" s="1651">
        <v>615</v>
      </c>
      <c r="D40" s="1651">
        <v>335.24</v>
      </c>
      <c r="E40" s="1652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</row>
    <row r="41" spans="1:20" x14ac:dyDescent="0.2">
      <c r="A41" s="470"/>
      <c r="B41" s="398"/>
      <c r="C41" s="1651">
        <v>617</v>
      </c>
      <c r="D41" s="1651">
        <v>319.42</v>
      </c>
      <c r="E41" s="1653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</row>
    <row r="42" spans="1:20" x14ac:dyDescent="0.2">
      <c r="A42" s="470"/>
      <c r="B42" s="398"/>
      <c r="C42" s="398"/>
      <c r="D42" s="398">
        <f>SUM(D39:D41)</f>
        <v>748.37</v>
      </c>
      <c r="E42" s="398"/>
      <c r="F42" s="398"/>
      <c r="G42" s="398"/>
      <c r="H42" s="398"/>
      <c r="I42" s="398"/>
      <c r="J42" s="398"/>
      <c r="K42" s="398"/>
      <c r="L42" s="473"/>
      <c r="M42" s="473"/>
      <c r="N42" s="398"/>
      <c r="O42" s="398"/>
      <c r="P42" s="398"/>
      <c r="Q42" s="398"/>
      <c r="R42" s="398"/>
      <c r="S42" s="398"/>
    </row>
    <row r="43" spans="1:20" x14ac:dyDescent="0.2">
      <c r="A43" s="470"/>
      <c r="B43" s="479" t="s">
        <v>52</v>
      </c>
      <c r="C43" s="1987"/>
      <c r="D43" s="1987"/>
      <c r="E43" s="1987"/>
      <c r="F43" s="1987"/>
      <c r="G43" s="480"/>
      <c r="H43" s="481"/>
      <c r="I43" s="481"/>
      <c r="J43" s="482"/>
      <c r="K43" s="482"/>
      <c r="L43" s="483"/>
      <c r="M43" s="473"/>
      <c r="N43" s="398"/>
      <c r="O43" s="482"/>
      <c r="P43" s="479"/>
      <c r="Q43" s="479"/>
      <c r="R43" s="479"/>
      <c r="S43" s="398"/>
    </row>
    <row r="44" spans="1:20" x14ac:dyDescent="0.2">
      <c r="A44" s="470"/>
      <c r="B44" s="1988" t="s">
        <v>51</v>
      </c>
      <c r="C44" s="1988"/>
      <c r="D44" s="1988"/>
      <c r="E44" s="1988"/>
      <c r="F44" s="1988"/>
      <c r="G44" s="473"/>
      <c r="H44" s="1988" t="s">
        <v>173</v>
      </c>
      <c r="I44" s="1988"/>
      <c r="J44" s="1988"/>
      <c r="K44" s="1988"/>
      <c r="L44" s="472"/>
      <c r="M44" s="472"/>
      <c r="N44" s="398"/>
      <c r="O44" s="1988" t="s">
        <v>492</v>
      </c>
      <c r="P44" s="1988"/>
      <c r="Q44" s="1988"/>
      <c r="R44" s="1988"/>
      <c r="S44" s="398"/>
    </row>
    <row r="45" spans="1:20" x14ac:dyDescent="0.2">
      <c r="A45" s="398"/>
      <c r="B45" s="398"/>
      <c r="C45" s="472"/>
      <c r="D45" s="472"/>
      <c r="E45" s="472"/>
      <c r="F45" s="398"/>
      <c r="G45" s="1985"/>
      <c r="H45" s="1985"/>
      <c r="I45" s="398"/>
      <c r="J45" s="473"/>
      <c r="K45" s="473"/>
      <c r="L45" s="473"/>
      <c r="M45" s="473"/>
      <c r="N45" s="398"/>
      <c r="O45" s="473"/>
      <c r="P45" s="398"/>
      <c r="Q45" s="398"/>
      <c r="R45" s="398"/>
      <c r="S45" s="398"/>
    </row>
    <row r="55" spans="8:8" x14ac:dyDescent="0.2">
      <c r="H55" s="550"/>
    </row>
  </sheetData>
  <mergeCells count="10">
    <mergeCell ref="A15:S15"/>
    <mergeCell ref="C43:F43"/>
    <mergeCell ref="B44:F44"/>
    <mergeCell ref="H44:K44"/>
    <mergeCell ref="O44:R44"/>
    <mergeCell ref="A19:S19"/>
    <mergeCell ref="G45:H45"/>
    <mergeCell ref="A18:S18"/>
    <mergeCell ref="A17:S17"/>
    <mergeCell ref="A16:S16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A46" zoomScale="80" zoomScaleNormal="70" zoomScaleSheetLayoutView="80" workbookViewId="0">
      <selection activeCell="Q82" sqref="Q82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7.42578125" customWidth="1"/>
    <col min="5" max="5" width="13.7109375" customWidth="1"/>
    <col min="6" max="6" width="8.57031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6" customWidth="1"/>
    <col min="13" max="13" width="5.85546875" customWidth="1"/>
    <col min="14" max="14" width="17.5703125" customWidth="1"/>
    <col min="15" max="15" width="15.7109375" customWidth="1"/>
    <col min="16" max="16" width="5.85546875" customWidth="1"/>
    <col min="17" max="17" width="4.85546875" customWidth="1"/>
    <col min="18" max="18" width="19.5703125" customWidth="1"/>
    <col min="19" max="19" width="21.140625" style="949" customWidth="1"/>
    <col min="20" max="20" width="14.7109375" customWidth="1"/>
  </cols>
  <sheetData>
    <row r="3" spans="1:20" x14ac:dyDescent="0.2">
      <c r="F3" s="1"/>
      <c r="G3" s="1"/>
      <c r="H3" s="1641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978" t="s">
        <v>0</v>
      </c>
      <c r="B7" s="1978"/>
      <c r="C7" s="1978"/>
      <c r="D7" s="1978"/>
      <c r="E7" s="1978"/>
      <c r="F7" s="1978"/>
      <c r="G7" s="1978"/>
      <c r="H7" s="1978"/>
      <c r="I7" s="1978"/>
      <c r="J7" s="1978"/>
      <c r="K7" s="1978"/>
      <c r="L7" s="1978"/>
      <c r="M7" s="1978"/>
      <c r="N7" s="1978"/>
      <c r="O7" s="1978"/>
      <c r="P7" s="1978"/>
      <c r="Q7" s="1978"/>
      <c r="R7" s="1978"/>
      <c r="S7" s="1978"/>
    </row>
    <row r="8" spans="1:20" x14ac:dyDescent="0.2">
      <c r="A8" s="1978" t="s">
        <v>1</v>
      </c>
      <c r="B8" s="1978"/>
      <c r="C8" s="1978"/>
      <c r="D8" s="1978"/>
      <c r="E8" s="1978"/>
      <c r="F8" s="1978"/>
      <c r="G8" s="1978"/>
      <c r="H8" s="1978"/>
      <c r="I8" s="1978"/>
      <c r="J8" s="1978"/>
      <c r="K8" s="1978"/>
      <c r="L8" s="1978"/>
      <c r="M8" s="1978"/>
      <c r="N8" s="1978"/>
      <c r="O8" s="1978"/>
      <c r="P8" s="1978"/>
      <c r="Q8" s="1978"/>
      <c r="R8" s="1978"/>
      <c r="S8" s="1978"/>
    </row>
    <row r="9" spans="1:20" x14ac:dyDescent="0.2">
      <c r="A9" s="1978" t="s">
        <v>2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20" x14ac:dyDescent="0.2">
      <c r="A10" s="1978" t="s">
        <v>3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20" x14ac:dyDescent="0.2">
      <c r="A11" s="499"/>
      <c r="B11" s="499"/>
      <c r="C11" s="499"/>
      <c r="D11" s="499"/>
      <c r="E11" s="499"/>
      <c r="F11" s="499"/>
      <c r="G11" s="499"/>
      <c r="H11" s="499" t="s">
        <v>954</v>
      </c>
      <c r="I11" s="499"/>
      <c r="J11" s="544"/>
      <c r="K11" s="544" t="s">
        <v>1816</v>
      </c>
      <c r="L11" s="499"/>
      <c r="M11" s="499"/>
      <c r="N11" s="499"/>
      <c r="O11" s="499"/>
      <c r="P11" s="499"/>
      <c r="Q11" s="499"/>
      <c r="R11" s="499"/>
      <c r="S11" s="950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51"/>
    </row>
    <row r="13" spans="1:20" s="1047" customFormat="1" ht="60" x14ac:dyDescent="0.2">
      <c r="A13" s="962" t="s">
        <v>4</v>
      </c>
      <c r="B13" s="962" t="s">
        <v>5</v>
      </c>
      <c r="C13" s="1044" t="s">
        <v>6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962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1805</v>
      </c>
      <c r="S13" s="1051" t="s">
        <v>1619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56">
        <v>2</v>
      </c>
      <c r="B15" s="333">
        <v>39961</v>
      </c>
      <c r="C15" s="1175" t="s">
        <v>125</v>
      </c>
      <c r="D15" s="334">
        <v>61</v>
      </c>
      <c r="E15" s="334">
        <v>614</v>
      </c>
      <c r="F15" s="1158"/>
      <c r="G15" s="334">
        <v>1</v>
      </c>
      <c r="H15" s="1036" t="s">
        <v>31</v>
      </c>
      <c r="I15" s="334"/>
      <c r="J15" s="334" t="s">
        <v>73</v>
      </c>
      <c r="K15" s="334" t="s">
        <v>140</v>
      </c>
      <c r="L15" s="1037">
        <v>1402.39</v>
      </c>
      <c r="M15" s="338">
        <v>3</v>
      </c>
      <c r="N15" s="952"/>
      <c r="O15" s="952"/>
      <c r="P15" s="1166">
        <v>3</v>
      </c>
      <c r="Q15" s="1166"/>
      <c r="R15" s="952">
        <v>1402.39</v>
      </c>
      <c r="S15" s="952">
        <f t="shared" ref="S15:S42" si="0">IF(M15=0,"N/A",+L15-R15)</f>
        <v>0</v>
      </c>
    </row>
    <row r="16" spans="1:20" ht="30" x14ac:dyDescent="0.2">
      <c r="A16" s="956">
        <v>4</v>
      </c>
      <c r="B16" s="333">
        <v>42348</v>
      </c>
      <c r="C16" s="1175" t="s">
        <v>125</v>
      </c>
      <c r="D16" s="334">
        <v>61</v>
      </c>
      <c r="E16" s="334" t="s">
        <v>1107</v>
      </c>
      <c r="F16" s="956"/>
      <c r="G16" s="1156">
        <v>1</v>
      </c>
      <c r="H16" s="1176" t="s">
        <v>1185</v>
      </c>
      <c r="I16" s="1158"/>
      <c r="J16" s="334"/>
      <c r="K16" s="334" t="s">
        <v>1238</v>
      </c>
      <c r="L16" s="1178">
        <v>4311.72</v>
      </c>
      <c r="M16" s="1156">
        <v>10</v>
      </c>
      <c r="N16" s="339">
        <f>IF(M16=0,"N/A",+L16/M16)</f>
        <v>431.17200000000003</v>
      </c>
      <c r="O16" s="1654">
        <f>IF(M16=0,"N/A",+N16/12)</f>
        <v>35.931000000000004</v>
      </c>
      <c r="P16" s="1157">
        <v>1</v>
      </c>
      <c r="Q16" s="1157">
        <v>9</v>
      </c>
      <c r="R16" s="339">
        <f>IF(M16=0,"N/A",+N16*P16+O16*Q16)</f>
        <v>754.55100000000004</v>
      </c>
      <c r="S16" s="339">
        <f t="shared" si="0"/>
        <v>3557.1690000000003</v>
      </c>
      <c r="T16" s="3"/>
    </row>
    <row r="17" spans="1:20" ht="15" x14ac:dyDescent="0.2">
      <c r="A17" s="956">
        <v>5</v>
      </c>
      <c r="B17" s="333">
        <v>42348</v>
      </c>
      <c r="C17" s="1175" t="s">
        <v>125</v>
      </c>
      <c r="D17" s="334">
        <v>61</v>
      </c>
      <c r="E17" s="334" t="s">
        <v>1107</v>
      </c>
      <c r="F17" s="956"/>
      <c r="G17" s="1156">
        <v>2</v>
      </c>
      <c r="H17" s="1176" t="s">
        <v>25</v>
      </c>
      <c r="I17" s="1158"/>
      <c r="J17" s="334"/>
      <c r="K17" s="334" t="s">
        <v>140</v>
      </c>
      <c r="L17" s="1178">
        <v>19736.21</v>
      </c>
      <c r="M17" s="1156">
        <v>10</v>
      </c>
      <c r="N17" s="339">
        <f>IF(M17=0,"N/A",+L17/M17)</f>
        <v>1973.6209999999999</v>
      </c>
      <c r="O17" s="1654">
        <f>IF(M17=0,"N/A",+N17/12)</f>
        <v>164.46841666666666</v>
      </c>
      <c r="P17" s="1157">
        <v>1</v>
      </c>
      <c r="Q17" s="1157">
        <v>9</v>
      </c>
      <c r="R17" s="339">
        <f>IF(M17=0,"N/A",+N17*P17+O17*Q17)</f>
        <v>3453.8367499999995</v>
      </c>
      <c r="S17" s="339">
        <f t="shared" si="0"/>
        <v>16282.373250000001</v>
      </c>
      <c r="T17" s="3"/>
    </row>
    <row r="18" spans="1:20" ht="15" x14ac:dyDescent="0.2">
      <c r="A18" s="956">
        <v>6</v>
      </c>
      <c r="B18" s="333">
        <v>42075</v>
      </c>
      <c r="C18" s="1175" t="s">
        <v>125</v>
      </c>
      <c r="D18" s="334">
        <v>61</v>
      </c>
      <c r="E18" s="334" t="s">
        <v>1187</v>
      </c>
      <c r="F18" s="956"/>
      <c r="G18" s="1156">
        <v>1</v>
      </c>
      <c r="H18" s="1176" t="s">
        <v>30</v>
      </c>
      <c r="I18" s="1158"/>
      <c r="J18" s="334" t="s">
        <v>129</v>
      </c>
      <c r="K18" s="334" t="s">
        <v>1569</v>
      </c>
      <c r="L18" s="1178">
        <v>2743</v>
      </c>
      <c r="M18" s="1156">
        <v>3</v>
      </c>
      <c r="N18" s="339">
        <f>IF(M18=0,"N/A",+L18/M18)</f>
        <v>914.33333333333337</v>
      </c>
      <c r="O18" s="1654">
        <f>IF(M18=0,"N/A",+N18/12)</f>
        <v>76.194444444444443</v>
      </c>
      <c r="P18" s="1157">
        <v>2</v>
      </c>
      <c r="Q18" s="1157">
        <v>6</v>
      </c>
      <c r="R18" s="339">
        <f>IF(M18=0,"N/A",+N18*P18+O18*Q18)</f>
        <v>2285.8333333333335</v>
      </c>
      <c r="S18" s="339">
        <f t="shared" si="0"/>
        <v>457.16666666666652</v>
      </c>
      <c r="T18" s="43"/>
    </row>
    <row r="19" spans="1:20" ht="15" x14ac:dyDescent="0.2">
      <c r="A19" s="956">
        <v>7</v>
      </c>
      <c r="B19" s="333">
        <v>42075</v>
      </c>
      <c r="C19" s="1175" t="s">
        <v>125</v>
      </c>
      <c r="D19" s="334">
        <v>61</v>
      </c>
      <c r="E19" s="334" t="s">
        <v>1106</v>
      </c>
      <c r="F19" s="956"/>
      <c r="G19" s="1156">
        <v>1</v>
      </c>
      <c r="H19" s="1176" t="s">
        <v>920</v>
      </c>
      <c r="I19" s="1158"/>
      <c r="J19" s="334"/>
      <c r="K19" s="334" t="s">
        <v>1569</v>
      </c>
      <c r="L19" s="1178">
        <v>4705</v>
      </c>
      <c r="M19" s="1156">
        <v>5</v>
      </c>
      <c r="N19" s="339">
        <f>IF(M19=0,"N/A",+L19/M19)</f>
        <v>941</v>
      </c>
      <c r="O19" s="1654">
        <f>IF(M19=0,"N/A",+N19/12)</f>
        <v>78.416666666666671</v>
      </c>
      <c r="P19" s="1157">
        <v>2</v>
      </c>
      <c r="Q19" s="1157">
        <v>6</v>
      </c>
      <c r="R19" s="339">
        <f>IF(M19=0,"N/A",+N19*P19+O19*Q19)</f>
        <v>2352.5</v>
      </c>
      <c r="S19" s="339">
        <f t="shared" si="0"/>
        <v>2352.5</v>
      </c>
      <c r="T19" s="43"/>
    </row>
    <row r="20" spans="1:20" ht="15" x14ac:dyDescent="0.2">
      <c r="A20" s="956">
        <v>8</v>
      </c>
      <c r="B20" s="333">
        <v>39108</v>
      </c>
      <c r="C20" s="1175" t="s">
        <v>125</v>
      </c>
      <c r="D20" s="334">
        <v>61</v>
      </c>
      <c r="E20" s="334">
        <v>614</v>
      </c>
      <c r="F20" s="1158"/>
      <c r="G20" s="334">
        <v>1</v>
      </c>
      <c r="H20" s="1036" t="s">
        <v>88</v>
      </c>
      <c r="I20" s="334"/>
      <c r="J20" s="334" t="s">
        <v>1666</v>
      </c>
      <c r="K20" s="334" t="s">
        <v>140</v>
      </c>
      <c r="L20" s="1037">
        <v>175</v>
      </c>
      <c r="M20" s="338">
        <v>3</v>
      </c>
      <c r="N20" s="952"/>
      <c r="O20" s="952"/>
      <c r="P20" s="1166">
        <v>3</v>
      </c>
      <c r="Q20" s="1166"/>
      <c r="R20" s="952">
        <v>175</v>
      </c>
      <c r="S20" s="952">
        <f t="shared" si="0"/>
        <v>0</v>
      </c>
      <c r="T20" s="43"/>
    </row>
    <row r="21" spans="1:20" ht="15" x14ac:dyDescent="0.2">
      <c r="A21" s="956">
        <v>11</v>
      </c>
      <c r="B21" s="333">
        <v>41558</v>
      </c>
      <c r="C21" s="1175" t="s">
        <v>125</v>
      </c>
      <c r="D21" s="334">
        <v>61</v>
      </c>
      <c r="E21" s="334">
        <v>616</v>
      </c>
      <c r="F21" s="1156"/>
      <c r="G21" s="1156">
        <v>1</v>
      </c>
      <c r="H21" s="1176" t="s">
        <v>37</v>
      </c>
      <c r="I21" s="334"/>
      <c r="J21" s="334" t="s">
        <v>38</v>
      </c>
      <c r="K21" s="334" t="s">
        <v>140</v>
      </c>
      <c r="L21" s="1037">
        <v>5310</v>
      </c>
      <c r="M21" s="338">
        <v>3</v>
      </c>
      <c r="N21" s="1746"/>
      <c r="O21" s="1746"/>
      <c r="P21" s="1747">
        <v>3</v>
      </c>
      <c r="Q21" s="1747"/>
      <c r="R21" s="1746">
        <v>5310</v>
      </c>
      <c r="S21" s="1746">
        <f t="shared" si="0"/>
        <v>0</v>
      </c>
      <c r="T21" s="3"/>
    </row>
    <row r="22" spans="1:20" ht="15" x14ac:dyDescent="0.2">
      <c r="A22" s="956">
        <v>12</v>
      </c>
      <c r="B22" s="333">
        <v>41150</v>
      </c>
      <c r="C22" s="1175" t="s">
        <v>125</v>
      </c>
      <c r="D22" s="334">
        <v>61</v>
      </c>
      <c r="E22" s="334">
        <v>617</v>
      </c>
      <c r="F22" s="956"/>
      <c r="G22" s="334">
        <v>1</v>
      </c>
      <c r="H22" s="1176" t="s">
        <v>539</v>
      </c>
      <c r="I22" s="1158"/>
      <c r="J22" s="334" t="s">
        <v>797</v>
      </c>
      <c r="K22" s="334" t="s">
        <v>140</v>
      </c>
      <c r="L22" s="1189">
        <v>974.4</v>
      </c>
      <c r="M22" s="338">
        <v>3</v>
      </c>
      <c r="N22" s="952"/>
      <c r="O22" s="952"/>
      <c r="P22" s="1166">
        <v>3</v>
      </c>
      <c r="Q22" s="1166"/>
      <c r="R22" s="952">
        <v>974.4</v>
      </c>
      <c r="S22" s="952">
        <f t="shared" si="0"/>
        <v>0</v>
      </c>
      <c r="T22" s="3"/>
    </row>
    <row r="23" spans="1:20" ht="15" x14ac:dyDescent="0.2">
      <c r="A23" s="956">
        <v>13</v>
      </c>
      <c r="B23" s="333">
        <v>36368</v>
      </c>
      <c r="C23" s="1175" t="s">
        <v>125</v>
      </c>
      <c r="D23" s="1179">
        <v>61</v>
      </c>
      <c r="E23" s="1179">
        <v>617</v>
      </c>
      <c r="F23" s="334">
        <v>46532</v>
      </c>
      <c r="G23" s="334">
        <v>1</v>
      </c>
      <c r="H23" s="1176" t="s">
        <v>148</v>
      </c>
      <c r="I23" s="334" t="s">
        <v>149</v>
      </c>
      <c r="J23" s="334" t="s">
        <v>42</v>
      </c>
      <c r="K23" s="334" t="s">
        <v>140</v>
      </c>
      <c r="L23" s="1037">
        <v>1647.81</v>
      </c>
      <c r="M23" s="338">
        <v>5</v>
      </c>
      <c r="N23" s="952"/>
      <c r="O23" s="952"/>
      <c r="P23" s="1166">
        <v>5</v>
      </c>
      <c r="Q23" s="1166"/>
      <c r="R23" s="952">
        <v>1647.81</v>
      </c>
      <c r="S23" s="952">
        <f t="shared" si="0"/>
        <v>0</v>
      </c>
      <c r="T23" s="3"/>
    </row>
    <row r="24" spans="1:20" ht="15" x14ac:dyDescent="0.2">
      <c r="A24" s="956">
        <v>14</v>
      </c>
      <c r="B24" s="333">
        <v>37015</v>
      </c>
      <c r="C24" s="1175" t="s">
        <v>125</v>
      </c>
      <c r="D24" s="1179">
        <v>61</v>
      </c>
      <c r="E24" s="1179">
        <v>617</v>
      </c>
      <c r="F24" s="334"/>
      <c r="G24" s="334">
        <v>1</v>
      </c>
      <c r="H24" s="1036" t="s">
        <v>39</v>
      </c>
      <c r="I24" s="334"/>
      <c r="J24" s="334" t="s">
        <v>19</v>
      </c>
      <c r="K24" s="334" t="s">
        <v>140</v>
      </c>
      <c r="L24" s="1037">
        <f>1015*G24</f>
        <v>1015</v>
      </c>
      <c r="M24" s="338">
        <v>10</v>
      </c>
      <c r="N24" s="952"/>
      <c r="O24" s="952"/>
      <c r="P24" s="1166">
        <v>10</v>
      </c>
      <c r="Q24" s="1166"/>
      <c r="R24" s="952">
        <v>1015</v>
      </c>
      <c r="S24" s="952">
        <f t="shared" si="0"/>
        <v>0</v>
      </c>
    </row>
    <row r="25" spans="1:20" ht="15" x14ac:dyDescent="0.2">
      <c r="A25" s="956">
        <v>15</v>
      </c>
      <c r="B25" s="333">
        <v>39660</v>
      </c>
      <c r="C25" s="1175" t="s">
        <v>125</v>
      </c>
      <c r="D25" s="1179">
        <v>61</v>
      </c>
      <c r="E25" s="1179">
        <v>617</v>
      </c>
      <c r="F25" s="334"/>
      <c r="G25" s="334">
        <v>1</v>
      </c>
      <c r="H25" s="1036" t="s">
        <v>703</v>
      </c>
      <c r="I25" s="334"/>
      <c r="J25" s="334" t="s">
        <v>19</v>
      </c>
      <c r="K25" s="334" t="s">
        <v>140</v>
      </c>
      <c r="L25" s="1037">
        <v>3335</v>
      </c>
      <c r="M25" s="338">
        <v>10</v>
      </c>
      <c r="N25" s="339">
        <f>IF(M25=0,"N/A",+L25/M25)</f>
        <v>333.5</v>
      </c>
      <c r="O25" s="1654">
        <f>IF(M25=0,"N/A",+N25/12)</f>
        <v>27.791666666666668</v>
      </c>
      <c r="P25" s="1157">
        <v>9</v>
      </c>
      <c r="Q25" s="1157">
        <v>2</v>
      </c>
      <c r="R25" s="339">
        <f>IF(M25=0,"N/A",+N25*P25+O25*Q25)</f>
        <v>3057.0833333333335</v>
      </c>
      <c r="S25" s="339">
        <f t="shared" si="0"/>
        <v>277.91666666666652</v>
      </c>
    </row>
    <row r="26" spans="1:20" ht="16.5" customHeight="1" x14ac:dyDescent="0.2">
      <c r="A26" s="956">
        <v>16</v>
      </c>
      <c r="B26" s="333">
        <v>37652</v>
      </c>
      <c r="C26" s="1175" t="s">
        <v>125</v>
      </c>
      <c r="D26" s="1179">
        <v>61</v>
      </c>
      <c r="E26" s="1179">
        <v>617</v>
      </c>
      <c r="F26" s="334"/>
      <c r="G26" s="334">
        <v>1</v>
      </c>
      <c r="H26" s="1036" t="s">
        <v>40</v>
      </c>
      <c r="I26" s="334"/>
      <c r="J26" s="334" t="s">
        <v>19</v>
      </c>
      <c r="K26" s="334" t="s">
        <v>140</v>
      </c>
      <c r="L26" s="1037">
        <v>3200</v>
      </c>
      <c r="M26" s="338">
        <v>10</v>
      </c>
      <c r="N26" s="952"/>
      <c r="O26" s="952"/>
      <c r="P26" s="1166">
        <v>10</v>
      </c>
      <c r="Q26" s="1166"/>
      <c r="R26" s="952">
        <v>3200</v>
      </c>
      <c r="S26" s="952">
        <f t="shared" si="0"/>
        <v>0</v>
      </c>
    </row>
    <row r="27" spans="1:20" ht="30" x14ac:dyDescent="0.2">
      <c r="A27" s="956">
        <v>17</v>
      </c>
      <c r="B27" s="333">
        <v>36889</v>
      </c>
      <c r="C27" s="1175" t="s">
        <v>125</v>
      </c>
      <c r="D27" s="1179">
        <v>61</v>
      </c>
      <c r="E27" s="1179">
        <v>617</v>
      </c>
      <c r="F27" s="334">
        <v>127776</v>
      </c>
      <c r="G27" s="334">
        <v>1</v>
      </c>
      <c r="H27" s="1176" t="s">
        <v>151</v>
      </c>
      <c r="I27" s="334"/>
      <c r="J27" s="334"/>
      <c r="K27" s="334" t="s">
        <v>140</v>
      </c>
      <c r="L27" s="1037">
        <v>450</v>
      </c>
      <c r="M27" s="338">
        <v>10</v>
      </c>
      <c r="N27" s="952"/>
      <c r="O27" s="952"/>
      <c r="P27" s="1166">
        <v>10</v>
      </c>
      <c r="Q27" s="1166"/>
      <c r="R27" s="952">
        <v>450</v>
      </c>
      <c r="S27" s="952">
        <f t="shared" si="0"/>
        <v>0</v>
      </c>
    </row>
    <row r="28" spans="1:20" ht="15" x14ac:dyDescent="0.2">
      <c r="A28" s="956">
        <v>18</v>
      </c>
      <c r="B28" s="333">
        <v>38989</v>
      </c>
      <c r="C28" s="1175" t="s">
        <v>125</v>
      </c>
      <c r="D28" s="1179">
        <v>61</v>
      </c>
      <c r="E28" s="1179">
        <v>617</v>
      </c>
      <c r="F28" s="334"/>
      <c r="G28" s="334">
        <v>1</v>
      </c>
      <c r="H28" s="1036" t="s">
        <v>55</v>
      </c>
      <c r="I28" s="334"/>
      <c r="J28" s="334" t="s">
        <v>24</v>
      </c>
      <c r="K28" s="334" t="s">
        <v>140</v>
      </c>
      <c r="L28" s="1037">
        <v>2150</v>
      </c>
      <c r="M28" s="338">
        <v>10</v>
      </c>
      <c r="N28" s="952"/>
      <c r="O28" s="952"/>
      <c r="P28" s="1166">
        <v>10</v>
      </c>
      <c r="Q28" s="1166"/>
      <c r="R28" s="952">
        <v>2150</v>
      </c>
      <c r="S28" s="952">
        <f>IF(M28=0,"N/A",+L28-R28)</f>
        <v>0</v>
      </c>
    </row>
    <row r="29" spans="1:20" ht="33" customHeight="1" x14ac:dyDescent="0.2">
      <c r="A29" s="956">
        <v>19</v>
      </c>
      <c r="B29" s="333">
        <v>38013</v>
      </c>
      <c r="C29" s="1175" t="s">
        <v>125</v>
      </c>
      <c r="D29" s="1179">
        <v>61</v>
      </c>
      <c r="E29" s="1179">
        <v>617</v>
      </c>
      <c r="F29" s="334">
        <v>125068</v>
      </c>
      <c r="G29" s="334">
        <v>1</v>
      </c>
      <c r="H29" s="1036" t="s">
        <v>146</v>
      </c>
      <c r="I29" s="334"/>
      <c r="J29" s="334" t="s">
        <v>19</v>
      </c>
      <c r="K29" s="334" t="s">
        <v>140</v>
      </c>
      <c r="L29" s="1037">
        <v>1950</v>
      </c>
      <c r="M29" s="338">
        <v>10</v>
      </c>
      <c r="N29" s="952"/>
      <c r="O29" s="952"/>
      <c r="P29" s="1166">
        <v>10</v>
      </c>
      <c r="Q29" s="1166"/>
      <c r="R29" s="952">
        <v>1950</v>
      </c>
      <c r="S29" s="339">
        <f t="shared" si="0"/>
        <v>0</v>
      </c>
    </row>
    <row r="30" spans="1:20" ht="27" customHeight="1" x14ac:dyDescent="0.2">
      <c r="A30" s="956">
        <v>20</v>
      </c>
      <c r="B30" s="333">
        <v>40847</v>
      </c>
      <c r="C30" s="1175" t="s">
        <v>125</v>
      </c>
      <c r="D30" s="334">
        <v>61</v>
      </c>
      <c r="E30" s="334">
        <v>617</v>
      </c>
      <c r="F30" s="1156"/>
      <c r="G30" s="1156">
        <v>1</v>
      </c>
      <c r="H30" s="1176" t="s">
        <v>145</v>
      </c>
      <c r="I30" s="334"/>
      <c r="J30" s="334"/>
      <c r="K30" s="334" t="s">
        <v>140</v>
      </c>
      <c r="L30" s="1037">
        <v>6264</v>
      </c>
      <c r="M30" s="338">
        <v>10</v>
      </c>
      <c r="N30" s="339">
        <f>IF(M30=0,"N/A",+L30/M30)</f>
        <v>626.4</v>
      </c>
      <c r="O30" s="1654">
        <f>IF(M30=0,"N/A",+N30/12)</f>
        <v>52.199999999999996</v>
      </c>
      <c r="P30" s="1157">
        <v>5</v>
      </c>
      <c r="Q30" s="1157">
        <v>10</v>
      </c>
      <c r="R30" s="339">
        <f>IF(M30=0,"N/A",+N30*P30+O30*Q30)</f>
        <v>3654</v>
      </c>
      <c r="S30" s="339">
        <f t="shared" si="0"/>
        <v>2610</v>
      </c>
    </row>
    <row r="31" spans="1:20" ht="29.25" customHeight="1" x14ac:dyDescent="0.2">
      <c r="A31" s="956">
        <v>21</v>
      </c>
      <c r="B31" s="333">
        <v>40232</v>
      </c>
      <c r="C31" s="1175" t="s">
        <v>125</v>
      </c>
      <c r="D31" s="334">
        <v>61</v>
      </c>
      <c r="E31" s="334">
        <v>617</v>
      </c>
      <c r="F31" s="956"/>
      <c r="G31" s="334">
        <v>1</v>
      </c>
      <c r="H31" s="1036" t="s">
        <v>145</v>
      </c>
      <c r="I31" s="1158"/>
      <c r="J31" s="334" t="s">
        <v>523</v>
      </c>
      <c r="K31" s="334" t="s">
        <v>140</v>
      </c>
      <c r="L31" s="1189">
        <v>8873.01</v>
      </c>
      <c r="M31" s="338">
        <v>10</v>
      </c>
      <c r="N31" s="339">
        <f>IF(M31=0,"N/A",+L31/M31)</f>
        <v>887.30100000000004</v>
      </c>
      <c r="O31" s="1654">
        <f>IF(M31=0,"N/A",+N31/12)</f>
        <v>73.941749999999999</v>
      </c>
      <c r="P31" s="1157">
        <v>7</v>
      </c>
      <c r="Q31" s="1157">
        <v>7</v>
      </c>
      <c r="R31" s="339">
        <f>IF(M31=0,"N/A",+N31*P31+O31*Q31)</f>
        <v>6728.6992499999997</v>
      </c>
      <c r="S31" s="339">
        <f t="shared" si="0"/>
        <v>2144.3107500000006</v>
      </c>
    </row>
    <row r="32" spans="1:20" ht="27" customHeight="1" x14ac:dyDescent="0.2">
      <c r="A32" s="956">
        <v>22</v>
      </c>
      <c r="B32" s="333">
        <v>37096</v>
      </c>
      <c r="C32" s="1175" t="s">
        <v>125</v>
      </c>
      <c r="D32" s="1179">
        <v>61</v>
      </c>
      <c r="E32" s="1179">
        <v>617</v>
      </c>
      <c r="F32" s="334"/>
      <c r="G32" s="334">
        <v>1</v>
      </c>
      <c r="H32" s="1036" t="s">
        <v>145</v>
      </c>
      <c r="I32" s="334"/>
      <c r="J32" s="334" t="s">
        <v>19</v>
      </c>
      <c r="K32" s="334" t="s">
        <v>140</v>
      </c>
      <c r="L32" s="1037">
        <v>2508.8000000000002</v>
      </c>
      <c r="M32" s="338">
        <v>10</v>
      </c>
      <c r="N32" s="952"/>
      <c r="O32" s="952"/>
      <c r="P32" s="1166">
        <v>10</v>
      </c>
      <c r="Q32" s="1166"/>
      <c r="R32" s="952">
        <v>2508.8000000000002</v>
      </c>
      <c r="S32" s="952">
        <f t="shared" si="0"/>
        <v>0</v>
      </c>
    </row>
    <row r="33" spans="1:19" ht="29.25" customHeight="1" x14ac:dyDescent="0.2">
      <c r="A33" s="956">
        <v>23</v>
      </c>
      <c r="B33" s="333">
        <v>37096</v>
      </c>
      <c r="C33" s="1175" t="s">
        <v>125</v>
      </c>
      <c r="D33" s="1179">
        <v>61</v>
      </c>
      <c r="E33" s="1179">
        <v>617</v>
      </c>
      <c r="F33" s="334">
        <v>125104</v>
      </c>
      <c r="G33" s="334">
        <v>1</v>
      </c>
      <c r="H33" s="1036" t="s">
        <v>145</v>
      </c>
      <c r="I33" s="334"/>
      <c r="J33" s="334" t="s">
        <v>19</v>
      </c>
      <c r="K33" s="334" t="s">
        <v>140</v>
      </c>
      <c r="L33" s="1037">
        <v>2508.8000000000002</v>
      </c>
      <c r="M33" s="338">
        <v>10</v>
      </c>
      <c r="N33" s="952"/>
      <c r="O33" s="952"/>
      <c r="P33" s="1166">
        <v>10</v>
      </c>
      <c r="Q33" s="1166"/>
      <c r="R33" s="952">
        <v>2508.8000000000002</v>
      </c>
      <c r="S33" s="952">
        <f t="shared" si="0"/>
        <v>0</v>
      </c>
    </row>
    <row r="34" spans="1:19" ht="28.5" customHeight="1" x14ac:dyDescent="0.2">
      <c r="A34" s="956">
        <v>24</v>
      </c>
      <c r="B34" s="333">
        <v>38013</v>
      </c>
      <c r="C34" s="1175" t="s">
        <v>125</v>
      </c>
      <c r="D34" s="1179">
        <v>61</v>
      </c>
      <c r="E34" s="1179">
        <v>617</v>
      </c>
      <c r="F34" s="334">
        <v>125105</v>
      </c>
      <c r="G34" s="334">
        <v>1</v>
      </c>
      <c r="H34" s="1036" t="s">
        <v>145</v>
      </c>
      <c r="I34" s="334"/>
      <c r="J34" s="334" t="s">
        <v>19</v>
      </c>
      <c r="K34" s="334" t="s">
        <v>140</v>
      </c>
      <c r="L34" s="1037">
        <v>4714.9399999999996</v>
      </c>
      <c r="M34" s="338">
        <v>10</v>
      </c>
      <c r="N34" s="952"/>
      <c r="O34" s="952"/>
      <c r="P34" s="1166">
        <v>10</v>
      </c>
      <c r="Q34" s="1166"/>
      <c r="R34" s="952">
        <v>4714.9399999999996</v>
      </c>
      <c r="S34" s="952">
        <f t="shared" si="0"/>
        <v>0</v>
      </c>
    </row>
    <row r="35" spans="1:19" ht="15" x14ac:dyDescent="0.2">
      <c r="A35" s="956">
        <v>25</v>
      </c>
      <c r="B35" s="333">
        <v>37096</v>
      </c>
      <c r="C35" s="1175" t="s">
        <v>125</v>
      </c>
      <c r="D35" s="1179">
        <v>61</v>
      </c>
      <c r="E35" s="1179">
        <v>617</v>
      </c>
      <c r="F35" s="334">
        <v>125167</v>
      </c>
      <c r="G35" s="334">
        <v>1</v>
      </c>
      <c r="H35" s="1036" t="s">
        <v>145</v>
      </c>
      <c r="I35" s="334"/>
      <c r="J35" s="334" t="s">
        <v>19</v>
      </c>
      <c r="K35" s="334" t="s">
        <v>140</v>
      </c>
      <c r="L35" s="1037">
        <v>2494</v>
      </c>
      <c r="M35" s="338">
        <v>10</v>
      </c>
      <c r="N35" s="952"/>
      <c r="O35" s="952"/>
      <c r="P35" s="1166">
        <v>10</v>
      </c>
      <c r="Q35" s="1166"/>
      <c r="R35" s="952">
        <v>2494</v>
      </c>
      <c r="S35" s="952">
        <f t="shared" si="0"/>
        <v>0</v>
      </c>
    </row>
    <row r="36" spans="1:19" ht="15" x14ac:dyDescent="0.2">
      <c r="A36" s="956">
        <v>26</v>
      </c>
      <c r="B36" s="333">
        <v>36350</v>
      </c>
      <c r="C36" s="1175" t="s">
        <v>125</v>
      </c>
      <c r="D36" s="1179">
        <v>61</v>
      </c>
      <c r="E36" s="1179">
        <v>617</v>
      </c>
      <c r="F36" s="334">
        <v>125103</v>
      </c>
      <c r="G36" s="334">
        <v>1</v>
      </c>
      <c r="H36" s="1036" t="s">
        <v>145</v>
      </c>
      <c r="I36" s="334"/>
      <c r="J36" s="334" t="s">
        <v>19</v>
      </c>
      <c r="K36" s="334" t="s">
        <v>140</v>
      </c>
      <c r="L36" s="1037">
        <v>3132</v>
      </c>
      <c r="M36" s="338">
        <v>10</v>
      </c>
      <c r="N36" s="952"/>
      <c r="O36" s="952"/>
      <c r="P36" s="1166">
        <v>10</v>
      </c>
      <c r="Q36" s="1166"/>
      <c r="R36" s="952">
        <v>3132</v>
      </c>
      <c r="S36" s="952">
        <f t="shared" si="0"/>
        <v>0</v>
      </c>
    </row>
    <row r="37" spans="1:19" ht="15" x14ac:dyDescent="0.2">
      <c r="A37" s="956">
        <v>27</v>
      </c>
      <c r="B37" s="333">
        <v>40009</v>
      </c>
      <c r="C37" s="1175" t="s">
        <v>125</v>
      </c>
      <c r="D37" s="334">
        <v>61</v>
      </c>
      <c r="E37" s="334">
        <v>614</v>
      </c>
      <c r="F37" s="1158"/>
      <c r="G37" s="334">
        <v>1</v>
      </c>
      <c r="H37" s="1782" t="s">
        <v>432</v>
      </c>
      <c r="I37" s="1783"/>
      <c r="J37" s="1783" t="s">
        <v>418</v>
      </c>
      <c r="K37" s="334" t="s">
        <v>140</v>
      </c>
      <c r="L37" s="1037">
        <v>5238.46</v>
      </c>
      <c r="M37" s="338">
        <v>3</v>
      </c>
      <c r="N37" s="952"/>
      <c r="O37" s="952"/>
      <c r="P37" s="1166">
        <v>3</v>
      </c>
      <c r="Q37" s="1166"/>
      <c r="R37" s="952">
        <v>5238.46</v>
      </c>
      <c r="S37" s="952">
        <f t="shared" si="0"/>
        <v>0</v>
      </c>
    </row>
    <row r="38" spans="1:19" ht="15" x14ac:dyDescent="0.2">
      <c r="A38" s="956">
        <v>28</v>
      </c>
      <c r="B38" s="333">
        <v>38988</v>
      </c>
      <c r="C38" s="1175" t="s">
        <v>125</v>
      </c>
      <c r="D38" s="334">
        <v>61</v>
      </c>
      <c r="E38" s="334">
        <v>614</v>
      </c>
      <c r="F38" s="1158"/>
      <c r="G38" s="334">
        <v>1</v>
      </c>
      <c r="H38" s="1782" t="s">
        <v>31</v>
      </c>
      <c r="I38" s="1783"/>
      <c r="J38" s="1783"/>
      <c r="K38" s="334" t="s">
        <v>140</v>
      </c>
      <c r="L38" s="1037">
        <v>16900</v>
      </c>
      <c r="M38" s="338">
        <v>3</v>
      </c>
      <c r="N38" s="952"/>
      <c r="O38" s="952"/>
      <c r="P38" s="1166">
        <v>3</v>
      </c>
      <c r="Q38" s="1166"/>
      <c r="R38" s="952">
        <v>16900</v>
      </c>
      <c r="S38" s="952">
        <f t="shared" si="0"/>
        <v>0</v>
      </c>
    </row>
    <row r="39" spans="1:19" ht="15" x14ac:dyDescent="0.2">
      <c r="A39" s="956">
        <v>29</v>
      </c>
      <c r="B39" s="333">
        <v>40374</v>
      </c>
      <c r="C39" s="1175" t="s">
        <v>125</v>
      </c>
      <c r="D39" s="334">
        <v>61</v>
      </c>
      <c r="E39" s="334">
        <v>614</v>
      </c>
      <c r="F39" s="956"/>
      <c r="G39" s="334">
        <v>1</v>
      </c>
      <c r="H39" s="1784" t="s">
        <v>30</v>
      </c>
      <c r="I39" s="1785"/>
      <c r="J39" s="1783" t="s">
        <v>73</v>
      </c>
      <c r="K39" s="334" t="s">
        <v>140</v>
      </c>
      <c r="L39" s="1189">
        <v>2262</v>
      </c>
      <c r="M39" s="338">
        <v>3</v>
      </c>
      <c r="N39" s="952"/>
      <c r="O39" s="952"/>
      <c r="P39" s="1166">
        <v>3</v>
      </c>
      <c r="Q39" s="1166"/>
      <c r="R39" s="952">
        <v>2262</v>
      </c>
      <c r="S39" s="952">
        <f t="shared" si="0"/>
        <v>0</v>
      </c>
    </row>
    <row r="40" spans="1:19" ht="15" x14ac:dyDescent="0.2">
      <c r="A40" s="956">
        <v>30</v>
      </c>
      <c r="B40" s="333">
        <v>39108</v>
      </c>
      <c r="C40" s="1175" t="s">
        <v>125</v>
      </c>
      <c r="D40" s="334">
        <v>61</v>
      </c>
      <c r="E40" s="334">
        <v>614</v>
      </c>
      <c r="F40" s="1158"/>
      <c r="G40" s="334">
        <v>1</v>
      </c>
      <c r="H40" s="1782" t="s">
        <v>88</v>
      </c>
      <c r="I40" s="1783"/>
      <c r="J40" s="1783" t="s">
        <v>77</v>
      </c>
      <c r="K40" s="334" t="s">
        <v>140</v>
      </c>
      <c r="L40" s="1037">
        <v>175</v>
      </c>
      <c r="M40" s="338">
        <v>3</v>
      </c>
      <c r="N40" s="952"/>
      <c r="O40" s="952"/>
      <c r="P40" s="1166">
        <v>3</v>
      </c>
      <c r="Q40" s="1166"/>
      <c r="R40" s="952">
        <v>175</v>
      </c>
      <c r="S40" s="952">
        <f t="shared" si="0"/>
        <v>0</v>
      </c>
    </row>
    <row r="41" spans="1:19" ht="30.75" customHeight="1" x14ac:dyDescent="0.2">
      <c r="A41" s="956">
        <v>31</v>
      </c>
      <c r="B41" s="333">
        <v>39108</v>
      </c>
      <c r="C41" s="1175" t="s">
        <v>125</v>
      </c>
      <c r="D41" s="334">
        <v>61</v>
      </c>
      <c r="E41" s="334">
        <v>614</v>
      </c>
      <c r="F41" s="1158"/>
      <c r="G41" s="334">
        <v>2</v>
      </c>
      <c r="H41" s="1784" t="s">
        <v>142</v>
      </c>
      <c r="I41" s="1783"/>
      <c r="J41" s="1783" t="s">
        <v>77</v>
      </c>
      <c r="K41" s="334" t="s">
        <v>140</v>
      </c>
      <c r="L41" s="1037">
        <f>450*G41</f>
        <v>900</v>
      </c>
      <c r="M41" s="338">
        <v>3</v>
      </c>
      <c r="N41" s="952"/>
      <c r="O41" s="952"/>
      <c r="P41" s="1166">
        <v>3</v>
      </c>
      <c r="Q41" s="1166"/>
      <c r="R41" s="952">
        <v>900</v>
      </c>
      <c r="S41" s="952">
        <f t="shared" si="0"/>
        <v>0</v>
      </c>
    </row>
    <row r="42" spans="1:19" ht="15" x14ac:dyDescent="0.2">
      <c r="A42" s="956">
        <v>32</v>
      </c>
      <c r="B42" s="333">
        <v>37096</v>
      </c>
      <c r="C42" s="1175" t="s">
        <v>125</v>
      </c>
      <c r="D42" s="1179">
        <v>61</v>
      </c>
      <c r="E42" s="1179">
        <v>617</v>
      </c>
      <c r="F42" s="334"/>
      <c r="G42" s="334">
        <v>1</v>
      </c>
      <c r="H42" s="1782" t="s">
        <v>139</v>
      </c>
      <c r="I42" s="1783" t="s">
        <v>147</v>
      </c>
      <c r="J42" s="1783" t="s">
        <v>42</v>
      </c>
      <c r="K42" s="334" t="s">
        <v>140</v>
      </c>
      <c r="L42" s="1037">
        <v>2010.96</v>
      </c>
      <c r="M42" s="338">
        <v>5</v>
      </c>
      <c r="N42" s="952"/>
      <c r="O42" s="952"/>
      <c r="P42" s="1166">
        <v>5</v>
      </c>
      <c r="Q42" s="1166"/>
      <c r="R42" s="952">
        <v>2010.96</v>
      </c>
      <c r="S42" s="952">
        <f t="shared" si="0"/>
        <v>0</v>
      </c>
    </row>
    <row r="43" spans="1:19" ht="36.75" customHeight="1" x14ac:dyDescent="0.2">
      <c r="A43" s="956">
        <v>33</v>
      </c>
      <c r="B43" s="333">
        <v>36843</v>
      </c>
      <c r="C43" s="1175" t="s">
        <v>125</v>
      </c>
      <c r="D43" s="1179">
        <v>61</v>
      </c>
      <c r="E43" s="334">
        <v>617</v>
      </c>
      <c r="F43" s="1155"/>
      <c r="G43" s="334">
        <v>1</v>
      </c>
      <c r="H43" s="1782" t="s">
        <v>1571</v>
      </c>
      <c r="I43" s="1783"/>
      <c r="J43" s="1783" t="s">
        <v>19</v>
      </c>
      <c r="K43" s="334" t="s">
        <v>140</v>
      </c>
      <c r="L43" s="1037">
        <v>2600</v>
      </c>
      <c r="M43" s="338">
        <v>10</v>
      </c>
      <c r="N43" s="952"/>
      <c r="O43" s="952"/>
      <c r="P43" s="1166">
        <v>10</v>
      </c>
      <c r="Q43" s="1166"/>
      <c r="R43" s="952">
        <v>2600</v>
      </c>
      <c r="S43" s="952">
        <f t="shared" ref="S43:S71" si="1">IF(M43=0,"N/A",+L43-R43)</f>
        <v>0</v>
      </c>
    </row>
    <row r="44" spans="1:19" ht="15" x14ac:dyDescent="0.2">
      <c r="A44" s="956">
        <v>35</v>
      </c>
      <c r="B44" s="333">
        <v>40260</v>
      </c>
      <c r="C44" s="1175" t="s">
        <v>125</v>
      </c>
      <c r="D44" s="334">
        <v>61</v>
      </c>
      <c r="E44" s="334">
        <v>617</v>
      </c>
      <c r="F44" s="956"/>
      <c r="G44" s="334">
        <v>1</v>
      </c>
      <c r="H44" s="1782" t="s">
        <v>537</v>
      </c>
      <c r="I44" s="1785"/>
      <c r="J44" s="1783" t="s">
        <v>535</v>
      </c>
      <c r="K44" s="334" t="s">
        <v>140</v>
      </c>
      <c r="L44" s="1189">
        <v>2000</v>
      </c>
      <c r="M44" s="338">
        <v>3</v>
      </c>
      <c r="N44" s="952"/>
      <c r="O44" s="952"/>
      <c r="P44" s="1166">
        <v>3</v>
      </c>
      <c r="Q44" s="1166"/>
      <c r="R44" s="952">
        <v>2000</v>
      </c>
      <c r="S44" s="952">
        <f t="shared" si="1"/>
        <v>0</v>
      </c>
    </row>
    <row r="45" spans="1:19" ht="15" x14ac:dyDescent="0.2">
      <c r="A45" s="956">
        <v>36</v>
      </c>
      <c r="B45" s="333">
        <v>40232</v>
      </c>
      <c r="C45" s="1175" t="s">
        <v>125</v>
      </c>
      <c r="D45" s="334">
        <v>61</v>
      </c>
      <c r="E45" s="334">
        <v>614</v>
      </c>
      <c r="F45" s="956"/>
      <c r="G45" s="334">
        <v>1</v>
      </c>
      <c r="H45" s="1176" t="s">
        <v>538</v>
      </c>
      <c r="I45" s="1158"/>
      <c r="J45" s="334" t="s">
        <v>118</v>
      </c>
      <c r="K45" s="334" t="s">
        <v>140</v>
      </c>
      <c r="L45" s="1189">
        <v>6849.8</v>
      </c>
      <c r="M45" s="338">
        <v>3</v>
      </c>
      <c r="N45" s="952"/>
      <c r="O45" s="952"/>
      <c r="P45" s="1166">
        <v>3</v>
      </c>
      <c r="Q45" s="1166"/>
      <c r="R45" s="952">
        <v>6849.8</v>
      </c>
      <c r="S45" s="952">
        <f t="shared" si="1"/>
        <v>0</v>
      </c>
    </row>
    <row r="46" spans="1:19" ht="21" customHeight="1" x14ac:dyDescent="0.2">
      <c r="A46" s="956">
        <v>37</v>
      </c>
      <c r="B46" s="333">
        <v>40232</v>
      </c>
      <c r="C46" s="1175" t="s">
        <v>125</v>
      </c>
      <c r="D46" s="334">
        <v>61</v>
      </c>
      <c r="E46" s="334">
        <v>614</v>
      </c>
      <c r="F46" s="956"/>
      <c r="G46" s="334">
        <v>1</v>
      </c>
      <c r="H46" s="1176" t="s">
        <v>31</v>
      </c>
      <c r="I46" s="1158"/>
      <c r="J46" s="334" t="s">
        <v>73</v>
      </c>
      <c r="K46" s="334" t="s">
        <v>140</v>
      </c>
      <c r="L46" s="1189">
        <v>12156.8</v>
      </c>
      <c r="M46" s="338">
        <v>3</v>
      </c>
      <c r="N46" s="952"/>
      <c r="O46" s="952"/>
      <c r="P46" s="1166">
        <v>3</v>
      </c>
      <c r="Q46" s="1166"/>
      <c r="R46" s="952">
        <v>12156.8</v>
      </c>
      <c r="S46" s="952">
        <f t="shared" si="1"/>
        <v>0</v>
      </c>
    </row>
    <row r="47" spans="1:19" ht="21.75" customHeight="1" x14ac:dyDescent="0.2">
      <c r="A47" s="956">
        <v>38</v>
      </c>
      <c r="B47" s="333">
        <v>40232</v>
      </c>
      <c r="C47" s="1175" t="s">
        <v>125</v>
      </c>
      <c r="D47" s="334">
        <v>61</v>
      </c>
      <c r="E47" s="334">
        <v>614</v>
      </c>
      <c r="F47" s="956"/>
      <c r="G47" s="334">
        <v>1</v>
      </c>
      <c r="H47" s="1176" t="s">
        <v>30</v>
      </c>
      <c r="I47" s="1158"/>
      <c r="J47" s="334" t="s">
        <v>1004</v>
      </c>
      <c r="K47" s="334" t="s">
        <v>140</v>
      </c>
      <c r="L47" s="1189">
        <v>1328.2</v>
      </c>
      <c r="M47" s="338">
        <v>3</v>
      </c>
      <c r="N47" s="952"/>
      <c r="O47" s="952"/>
      <c r="P47" s="1166">
        <v>3</v>
      </c>
      <c r="Q47" s="1166"/>
      <c r="R47" s="952">
        <v>1328.2</v>
      </c>
      <c r="S47" s="952">
        <f t="shared" si="1"/>
        <v>0</v>
      </c>
    </row>
    <row r="48" spans="1:19" ht="28.5" customHeight="1" x14ac:dyDescent="0.2">
      <c r="A48" s="956">
        <v>39</v>
      </c>
      <c r="B48" s="333">
        <v>40232</v>
      </c>
      <c r="C48" s="1175" t="s">
        <v>125</v>
      </c>
      <c r="D48" s="334">
        <v>61</v>
      </c>
      <c r="E48" s="334">
        <v>614</v>
      </c>
      <c r="F48" s="956"/>
      <c r="G48" s="334">
        <v>1</v>
      </c>
      <c r="H48" s="1176" t="s">
        <v>534</v>
      </c>
      <c r="I48" s="1158"/>
      <c r="J48" s="334" t="s">
        <v>536</v>
      </c>
      <c r="K48" s="334" t="s">
        <v>140</v>
      </c>
      <c r="L48" s="1189">
        <v>551</v>
      </c>
      <c r="M48" s="338">
        <v>3</v>
      </c>
      <c r="N48" s="952"/>
      <c r="O48" s="952"/>
      <c r="P48" s="1166">
        <v>3</v>
      </c>
      <c r="Q48" s="1166"/>
      <c r="R48" s="952">
        <v>551</v>
      </c>
      <c r="S48" s="952">
        <f t="shared" si="1"/>
        <v>0</v>
      </c>
    </row>
    <row r="49" spans="1:20" ht="34.5" customHeight="1" x14ac:dyDescent="0.2">
      <c r="A49" s="956">
        <v>40</v>
      </c>
      <c r="B49" s="333">
        <v>37015</v>
      </c>
      <c r="C49" s="1175" t="s">
        <v>125</v>
      </c>
      <c r="D49" s="1179">
        <v>61</v>
      </c>
      <c r="E49" s="1179">
        <v>617</v>
      </c>
      <c r="F49" s="334">
        <v>125130</v>
      </c>
      <c r="G49" s="334">
        <v>1</v>
      </c>
      <c r="H49" s="1036" t="s">
        <v>1571</v>
      </c>
      <c r="I49" s="334"/>
      <c r="J49" s="334" t="s">
        <v>19</v>
      </c>
      <c r="K49" s="334" t="s">
        <v>140</v>
      </c>
      <c r="L49" s="1037">
        <v>2494</v>
      </c>
      <c r="M49" s="338">
        <v>10</v>
      </c>
      <c r="N49" s="952"/>
      <c r="O49" s="952"/>
      <c r="P49" s="1166">
        <v>10</v>
      </c>
      <c r="Q49" s="1166"/>
      <c r="R49" s="952">
        <v>2494</v>
      </c>
      <c r="S49" s="952">
        <f t="shared" si="1"/>
        <v>0</v>
      </c>
    </row>
    <row r="50" spans="1:20" ht="15" x14ac:dyDescent="0.2">
      <c r="A50" s="956">
        <v>41</v>
      </c>
      <c r="B50" s="1034">
        <v>41213</v>
      </c>
      <c r="C50" s="1175" t="s">
        <v>125</v>
      </c>
      <c r="D50" s="1179">
        <v>61</v>
      </c>
      <c r="E50" s="1179">
        <v>617</v>
      </c>
      <c r="F50" s="334"/>
      <c r="G50" s="334">
        <v>1</v>
      </c>
      <c r="H50" s="1036" t="s">
        <v>139</v>
      </c>
      <c r="I50" s="334" t="s">
        <v>806</v>
      </c>
      <c r="J50" s="334" t="s">
        <v>42</v>
      </c>
      <c r="K50" s="334" t="s">
        <v>140</v>
      </c>
      <c r="L50" s="1037">
        <v>2726</v>
      </c>
      <c r="M50" s="338">
        <v>10</v>
      </c>
      <c r="N50" s="339">
        <f>IF(M50=0,"N/A",+L50/M50)</f>
        <v>272.60000000000002</v>
      </c>
      <c r="O50" s="1654">
        <f>IF(M50=0,"N/A",+N50/12)</f>
        <v>22.716666666666669</v>
      </c>
      <c r="P50" s="1157">
        <v>4</v>
      </c>
      <c r="Q50" s="1157">
        <v>11</v>
      </c>
      <c r="R50" s="339">
        <f>IF(M50=0,"N/A",+N50*P50+O50*Q50)</f>
        <v>1340.2833333333335</v>
      </c>
      <c r="S50" s="339">
        <f t="shared" si="1"/>
        <v>1385.7166666666665</v>
      </c>
    </row>
    <row r="51" spans="1:20" ht="15" x14ac:dyDescent="0.2">
      <c r="A51" s="956">
        <v>42</v>
      </c>
      <c r="B51" s="333">
        <v>37652</v>
      </c>
      <c r="C51" s="1175" t="s">
        <v>125</v>
      </c>
      <c r="D51" s="334">
        <v>61</v>
      </c>
      <c r="E51" s="334">
        <v>617</v>
      </c>
      <c r="F51" s="334"/>
      <c r="G51" s="334">
        <v>1</v>
      </c>
      <c r="H51" s="1036" t="s">
        <v>352</v>
      </c>
      <c r="I51" s="334"/>
      <c r="J51" s="334" t="s">
        <v>19</v>
      </c>
      <c r="K51" s="334" t="s">
        <v>140</v>
      </c>
      <c r="L51" s="1037">
        <v>1750</v>
      </c>
      <c r="M51" s="338">
        <v>10</v>
      </c>
      <c r="N51" s="952"/>
      <c r="O51" s="952"/>
      <c r="P51" s="1166">
        <v>10</v>
      </c>
      <c r="Q51" s="1166"/>
      <c r="R51" s="952">
        <v>1750</v>
      </c>
      <c r="S51" s="952">
        <f t="shared" si="1"/>
        <v>0</v>
      </c>
    </row>
    <row r="52" spans="1:20" ht="15" x14ac:dyDescent="0.2">
      <c r="A52" s="956">
        <v>43</v>
      </c>
      <c r="B52" s="333">
        <v>0</v>
      </c>
      <c r="C52" s="1175" t="s">
        <v>125</v>
      </c>
      <c r="D52" s="1179">
        <v>61</v>
      </c>
      <c r="E52" s="1179">
        <v>617</v>
      </c>
      <c r="F52" s="334"/>
      <c r="G52" s="334">
        <v>1</v>
      </c>
      <c r="H52" s="1036" t="s">
        <v>143</v>
      </c>
      <c r="I52" s="334"/>
      <c r="J52" s="334" t="s">
        <v>19</v>
      </c>
      <c r="K52" s="334" t="s">
        <v>140</v>
      </c>
      <c r="L52" s="1037">
        <v>3335</v>
      </c>
      <c r="M52" s="338">
        <v>10</v>
      </c>
      <c r="N52" s="957"/>
      <c r="O52" s="957"/>
      <c r="P52" s="1180">
        <v>10</v>
      </c>
      <c r="Q52" s="1180"/>
      <c r="R52" s="957">
        <v>3335</v>
      </c>
      <c r="S52" s="957">
        <f t="shared" si="1"/>
        <v>0</v>
      </c>
      <c r="T52" s="550"/>
    </row>
    <row r="53" spans="1:20" ht="31.5" customHeight="1" x14ac:dyDescent="0.2">
      <c r="A53" s="956">
        <v>44</v>
      </c>
      <c r="B53" s="333">
        <v>40847</v>
      </c>
      <c r="C53" s="1175" t="s">
        <v>125</v>
      </c>
      <c r="D53" s="334">
        <v>61</v>
      </c>
      <c r="E53" s="334">
        <v>617</v>
      </c>
      <c r="F53" s="1156"/>
      <c r="G53" s="1156">
        <v>1</v>
      </c>
      <c r="H53" s="1176" t="s">
        <v>145</v>
      </c>
      <c r="I53" s="334"/>
      <c r="J53" s="334"/>
      <c r="K53" s="334" t="s">
        <v>140</v>
      </c>
      <c r="L53" s="1037">
        <v>6264</v>
      </c>
      <c r="M53" s="338">
        <v>10</v>
      </c>
      <c r="N53" s="339">
        <f>IF(M53=0,"N/A",+L53/M53)</f>
        <v>626.4</v>
      </c>
      <c r="O53" s="1654">
        <f>IF(M53=0,"N/A",+N53/12)</f>
        <v>52.199999999999996</v>
      </c>
      <c r="P53" s="1157">
        <v>5</v>
      </c>
      <c r="Q53" s="1157">
        <v>11</v>
      </c>
      <c r="R53" s="339">
        <f>IF(M53=0,"N/A",+N53*P53+O53*Q53)</f>
        <v>3706.2</v>
      </c>
      <c r="S53" s="339">
        <f t="shared" si="1"/>
        <v>2557.8000000000002</v>
      </c>
    </row>
    <row r="54" spans="1:20" ht="28.5" customHeight="1" x14ac:dyDescent="0.2">
      <c r="A54" s="956">
        <v>45</v>
      </c>
      <c r="B54" s="333">
        <v>38013</v>
      </c>
      <c r="C54" s="1175" t="s">
        <v>125</v>
      </c>
      <c r="D54" s="1179">
        <v>61</v>
      </c>
      <c r="E54" s="1179">
        <v>617</v>
      </c>
      <c r="F54" s="334"/>
      <c r="G54" s="334">
        <v>1</v>
      </c>
      <c r="H54" s="1176" t="s">
        <v>145</v>
      </c>
      <c r="I54" s="334"/>
      <c r="J54" s="334" t="s">
        <v>26</v>
      </c>
      <c r="K54" s="334" t="s">
        <v>140</v>
      </c>
      <c r="L54" s="1037">
        <v>5835.61</v>
      </c>
      <c r="M54" s="338">
        <v>10</v>
      </c>
      <c r="N54" s="952"/>
      <c r="O54" s="952"/>
      <c r="P54" s="1166">
        <v>10</v>
      </c>
      <c r="Q54" s="1166"/>
      <c r="R54" s="952">
        <v>5835.61</v>
      </c>
      <c r="S54" s="952">
        <f t="shared" si="1"/>
        <v>0</v>
      </c>
    </row>
    <row r="55" spans="1:20" ht="15" x14ac:dyDescent="0.2">
      <c r="A55" s="956">
        <v>46</v>
      </c>
      <c r="B55" s="333">
        <v>40816</v>
      </c>
      <c r="C55" s="1175" t="s">
        <v>125</v>
      </c>
      <c r="D55" s="334">
        <v>61</v>
      </c>
      <c r="E55" s="334">
        <v>614</v>
      </c>
      <c r="F55" s="1156"/>
      <c r="G55" s="1156">
        <v>1</v>
      </c>
      <c r="H55" s="1784" t="s">
        <v>432</v>
      </c>
      <c r="I55" s="1783"/>
      <c r="J55" s="1783" t="s">
        <v>412</v>
      </c>
      <c r="K55" s="334" t="s">
        <v>140</v>
      </c>
      <c r="L55" s="1037">
        <v>9520</v>
      </c>
      <c r="M55" s="338">
        <v>3</v>
      </c>
      <c r="N55" s="952"/>
      <c r="O55" s="952"/>
      <c r="P55" s="1166">
        <v>3</v>
      </c>
      <c r="Q55" s="1166"/>
      <c r="R55" s="952">
        <v>9520</v>
      </c>
      <c r="S55" s="952">
        <f t="shared" si="1"/>
        <v>0</v>
      </c>
    </row>
    <row r="56" spans="1:20" ht="15" x14ac:dyDescent="0.2">
      <c r="A56" s="956">
        <v>47</v>
      </c>
      <c r="B56" s="333">
        <v>41073</v>
      </c>
      <c r="C56" s="1175" t="s">
        <v>125</v>
      </c>
      <c r="D56" s="334">
        <v>61</v>
      </c>
      <c r="E56" s="334">
        <v>614</v>
      </c>
      <c r="F56" s="1158"/>
      <c r="G56" s="334">
        <v>1</v>
      </c>
      <c r="H56" s="1782" t="s">
        <v>31</v>
      </c>
      <c r="I56" s="1783"/>
      <c r="J56" s="1783" t="s">
        <v>73</v>
      </c>
      <c r="K56" s="334" t="s">
        <v>140</v>
      </c>
      <c r="L56" s="1037">
        <v>18195.009999999998</v>
      </c>
      <c r="M56" s="338">
        <v>3</v>
      </c>
      <c r="N56" s="952"/>
      <c r="O56" s="952"/>
      <c r="P56" s="1166">
        <v>3</v>
      </c>
      <c r="Q56" s="1166"/>
      <c r="R56" s="952">
        <v>18195.009999999998</v>
      </c>
      <c r="S56" s="952">
        <f t="shared" si="1"/>
        <v>0</v>
      </c>
    </row>
    <row r="57" spans="1:20" ht="15" x14ac:dyDescent="0.2">
      <c r="A57" s="956">
        <v>48</v>
      </c>
      <c r="B57" s="333">
        <v>39108</v>
      </c>
      <c r="C57" s="1175" t="s">
        <v>125</v>
      </c>
      <c r="D57" s="334">
        <v>61</v>
      </c>
      <c r="E57" s="334">
        <v>614</v>
      </c>
      <c r="F57" s="1158"/>
      <c r="G57" s="334">
        <v>1</v>
      </c>
      <c r="H57" s="1782" t="s">
        <v>30</v>
      </c>
      <c r="I57" s="1783"/>
      <c r="J57" s="1783" t="s">
        <v>32</v>
      </c>
      <c r="K57" s="334" t="s">
        <v>140</v>
      </c>
      <c r="L57" s="1037">
        <v>1300</v>
      </c>
      <c r="M57" s="338">
        <v>3</v>
      </c>
      <c r="N57" s="952"/>
      <c r="O57" s="952"/>
      <c r="P57" s="1166">
        <v>3</v>
      </c>
      <c r="Q57" s="1166"/>
      <c r="R57" s="952">
        <v>1300</v>
      </c>
      <c r="S57" s="952">
        <f t="shared" si="1"/>
        <v>0</v>
      </c>
    </row>
    <row r="58" spans="1:20" ht="15" x14ac:dyDescent="0.2">
      <c r="A58" s="956">
        <v>49</v>
      </c>
      <c r="B58" s="333">
        <v>40999</v>
      </c>
      <c r="C58" s="1175" t="s">
        <v>125</v>
      </c>
      <c r="D58" s="334">
        <v>61</v>
      </c>
      <c r="E58" s="334">
        <v>614</v>
      </c>
      <c r="F58" s="1156"/>
      <c r="G58" s="1156">
        <v>1</v>
      </c>
      <c r="H58" s="1784" t="s">
        <v>770</v>
      </c>
      <c r="I58" s="1783"/>
      <c r="J58" s="1783" t="s">
        <v>208</v>
      </c>
      <c r="K58" s="334" t="s">
        <v>140</v>
      </c>
      <c r="L58" s="1037">
        <v>1914</v>
      </c>
      <c r="M58" s="1181">
        <v>3</v>
      </c>
      <c r="N58" s="952"/>
      <c r="O58" s="952"/>
      <c r="P58" s="1166">
        <v>3</v>
      </c>
      <c r="Q58" s="1166"/>
      <c r="R58" s="952">
        <v>1914</v>
      </c>
      <c r="S58" s="952">
        <f t="shared" si="1"/>
        <v>0</v>
      </c>
    </row>
    <row r="59" spans="1:20" ht="15" x14ac:dyDescent="0.2">
      <c r="A59" s="956">
        <v>50</v>
      </c>
      <c r="B59" s="333">
        <v>39108</v>
      </c>
      <c r="C59" s="1175" t="s">
        <v>125</v>
      </c>
      <c r="D59" s="334">
        <v>61</v>
      </c>
      <c r="E59" s="334">
        <v>614</v>
      </c>
      <c r="F59" s="1158"/>
      <c r="G59" s="334">
        <v>1</v>
      </c>
      <c r="H59" s="1782" t="s">
        <v>88</v>
      </c>
      <c r="I59" s="1783"/>
      <c r="J59" s="1783" t="s">
        <v>77</v>
      </c>
      <c r="K59" s="334" t="s">
        <v>140</v>
      </c>
      <c r="L59" s="1037">
        <v>175</v>
      </c>
      <c r="M59" s="338">
        <v>3</v>
      </c>
      <c r="N59" s="952"/>
      <c r="O59" s="952"/>
      <c r="P59" s="1166">
        <v>3</v>
      </c>
      <c r="Q59" s="1166"/>
      <c r="R59" s="952">
        <v>175</v>
      </c>
      <c r="S59" s="952">
        <f t="shared" si="1"/>
        <v>0</v>
      </c>
    </row>
    <row r="60" spans="1:20" ht="28.5" customHeight="1" x14ac:dyDescent="0.2">
      <c r="A60" s="956">
        <v>51</v>
      </c>
      <c r="B60" s="333">
        <v>39108</v>
      </c>
      <c r="C60" s="1175" t="s">
        <v>125</v>
      </c>
      <c r="D60" s="1844">
        <v>61</v>
      </c>
      <c r="E60" s="334">
        <v>614</v>
      </c>
      <c r="F60" s="1158"/>
      <c r="G60" s="334">
        <v>2</v>
      </c>
      <c r="H60" s="1784" t="s">
        <v>142</v>
      </c>
      <c r="I60" s="1783"/>
      <c r="J60" s="1783" t="s">
        <v>77</v>
      </c>
      <c r="K60" s="334" t="s">
        <v>140</v>
      </c>
      <c r="L60" s="1037">
        <f>450*G60</f>
        <v>900</v>
      </c>
      <c r="M60" s="338">
        <v>3</v>
      </c>
      <c r="N60" s="952"/>
      <c r="O60" s="952"/>
      <c r="P60" s="1166">
        <v>3</v>
      </c>
      <c r="Q60" s="1166"/>
      <c r="R60" s="952">
        <v>900</v>
      </c>
      <c r="S60" s="952">
        <f t="shared" si="1"/>
        <v>0</v>
      </c>
    </row>
    <row r="61" spans="1:20" ht="15" x14ac:dyDescent="0.2">
      <c r="A61" s="956">
        <v>52</v>
      </c>
      <c r="B61" s="333">
        <v>41558</v>
      </c>
      <c r="C61" s="1175" t="s">
        <v>125</v>
      </c>
      <c r="D61" s="1844">
        <v>61</v>
      </c>
      <c r="E61" s="334">
        <v>616</v>
      </c>
      <c r="F61" s="1158"/>
      <c r="G61" s="334">
        <v>1</v>
      </c>
      <c r="H61" s="1782" t="s">
        <v>90</v>
      </c>
      <c r="I61" s="1783"/>
      <c r="J61" s="1783" t="s">
        <v>1005</v>
      </c>
      <c r="K61" s="334" t="s">
        <v>140</v>
      </c>
      <c r="L61" s="1037">
        <v>5310</v>
      </c>
      <c r="M61" s="338">
        <v>3</v>
      </c>
      <c r="N61" s="952"/>
      <c r="O61" s="952"/>
      <c r="P61" s="1166">
        <v>3</v>
      </c>
      <c r="Q61" s="1166"/>
      <c r="R61" s="952">
        <v>5310</v>
      </c>
      <c r="S61" s="952">
        <f t="shared" si="1"/>
        <v>0</v>
      </c>
    </row>
    <row r="62" spans="1:20" ht="15" x14ac:dyDescent="0.2">
      <c r="A62" s="956">
        <v>53</v>
      </c>
      <c r="B62" s="333">
        <v>39539</v>
      </c>
      <c r="C62" s="1175" t="s">
        <v>125</v>
      </c>
      <c r="D62" s="1179">
        <v>61</v>
      </c>
      <c r="E62" s="1179">
        <v>617</v>
      </c>
      <c r="F62" s="334"/>
      <c r="G62" s="334">
        <v>1</v>
      </c>
      <c r="H62" s="1782" t="s">
        <v>40</v>
      </c>
      <c r="I62" s="1783"/>
      <c r="J62" s="1783" t="s">
        <v>19</v>
      </c>
      <c r="K62" s="334" t="s">
        <v>140</v>
      </c>
      <c r="L62" s="1037">
        <v>8574.7199999999993</v>
      </c>
      <c r="M62" s="338">
        <v>10</v>
      </c>
      <c r="N62" s="339">
        <f>IF(M62=0,"N/A",+L62/M62)</f>
        <v>857.47199999999998</v>
      </c>
      <c r="O62" s="1654">
        <f>IF(M62=0,"N/A",+N62/12)</f>
        <v>71.456000000000003</v>
      </c>
      <c r="P62" s="1157">
        <v>9</v>
      </c>
      <c r="Q62" s="1157">
        <v>5</v>
      </c>
      <c r="R62" s="339">
        <f t="shared" ref="R62:R67" si="2">IF(M62=0,"N/A",+N62*P62+O62*Q62)</f>
        <v>8074.5279999999993</v>
      </c>
      <c r="S62" s="339">
        <f t="shared" si="1"/>
        <v>500.19200000000001</v>
      </c>
    </row>
    <row r="63" spans="1:20" ht="15" x14ac:dyDescent="0.2">
      <c r="A63" s="956">
        <v>54</v>
      </c>
      <c r="B63" s="333">
        <v>40592</v>
      </c>
      <c r="C63" s="1175" t="s">
        <v>125</v>
      </c>
      <c r="D63" s="334">
        <v>61</v>
      </c>
      <c r="E63" s="334">
        <v>617</v>
      </c>
      <c r="F63" s="334"/>
      <c r="G63" s="334">
        <v>1</v>
      </c>
      <c r="H63" s="1784" t="s">
        <v>139</v>
      </c>
      <c r="I63" s="1783" t="s">
        <v>689</v>
      </c>
      <c r="J63" s="1783" t="s">
        <v>42</v>
      </c>
      <c r="K63" s="334" t="s">
        <v>140</v>
      </c>
      <c r="L63" s="1037">
        <v>3484.35</v>
      </c>
      <c r="M63" s="338">
        <v>10</v>
      </c>
      <c r="N63" s="339">
        <f>IF(M63=0,"N/A",+L63/M63)</f>
        <v>348.435</v>
      </c>
      <c r="O63" s="1654">
        <f>IF(M63=0,"N/A",+N63/12)</f>
        <v>29.036249999999999</v>
      </c>
      <c r="P63" s="1157">
        <v>6</v>
      </c>
      <c r="Q63" s="1157">
        <v>7</v>
      </c>
      <c r="R63" s="339">
        <f t="shared" si="2"/>
        <v>2293.86375</v>
      </c>
      <c r="S63" s="339">
        <f t="shared" si="1"/>
        <v>1190.4862499999999</v>
      </c>
    </row>
    <row r="64" spans="1:20" ht="15" x14ac:dyDescent="0.2">
      <c r="A64" s="956">
        <v>56</v>
      </c>
      <c r="B64" s="333">
        <v>39108</v>
      </c>
      <c r="C64" s="1175" t="s">
        <v>125</v>
      </c>
      <c r="D64" s="1179">
        <v>61</v>
      </c>
      <c r="E64" s="1179">
        <v>617</v>
      </c>
      <c r="F64" s="334"/>
      <c r="G64" s="334">
        <v>1</v>
      </c>
      <c r="H64" s="1782" t="s">
        <v>96</v>
      </c>
      <c r="I64" s="1783"/>
      <c r="J64" s="1783" t="s">
        <v>19</v>
      </c>
      <c r="K64" s="334" t="s">
        <v>140</v>
      </c>
      <c r="L64" s="1037">
        <v>3043.94</v>
      </c>
      <c r="M64" s="338">
        <v>10</v>
      </c>
      <c r="N64" s="952">
        <f>IF(M64=0,"N/A",+L64/M64)</f>
        <v>304.39400000000001</v>
      </c>
      <c r="O64" s="1655">
        <f>IF(M64=0,"N/A",+N64/12)</f>
        <v>25.366166666666668</v>
      </c>
      <c r="P64" s="1166">
        <v>10</v>
      </c>
      <c r="Q64" s="1166"/>
      <c r="R64" s="952">
        <f t="shared" si="2"/>
        <v>3043.94</v>
      </c>
      <c r="S64" s="339">
        <f t="shared" si="1"/>
        <v>0</v>
      </c>
    </row>
    <row r="65" spans="1:19" ht="15" x14ac:dyDescent="0.2">
      <c r="A65" s="956">
        <v>57</v>
      </c>
      <c r="B65" s="333">
        <v>39660</v>
      </c>
      <c r="C65" s="1175" t="s">
        <v>125</v>
      </c>
      <c r="D65" s="1179">
        <v>61</v>
      </c>
      <c r="E65" s="1179">
        <v>617</v>
      </c>
      <c r="F65" s="334"/>
      <c r="G65" s="334">
        <v>1</v>
      </c>
      <c r="H65" s="1782" t="s">
        <v>143</v>
      </c>
      <c r="I65" s="1783"/>
      <c r="J65" s="1783" t="s">
        <v>19</v>
      </c>
      <c r="K65" s="334" t="s">
        <v>140</v>
      </c>
      <c r="L65" s="1037">
        <v>3335</v>
      </c>
      <c r="M65" s="338">
        <v>10</v>
      </c>
      <c r="N65" s="339">
        <f>IF(M65=0,"N/A",+L65/M65)</f>
        <v>333.5</v>
      </c>
      <c r="O65" s="1654">
        <f>IF(M65=0,"N/A",+N65/12)</f>
        <v>27.791666666666668</v>
      </c>
      <c r="P65" s="1157">
        <v>9</v>
      </c>
      <c r="Q65" s="1157">
        <v>2</v>
      </c>
      <c r="R65" s="339">
        <f t="shared" si="2"/>
        <v>3057.0833333333335</v>
      </c>
      <c r="S65" s="339">
        <f t="shared" si="1"/>
        <v>277.91666666666652</v>
      </c>
    </row>
    <row r="66" spans="1:19" ht="15" x14ac:dyDescent="0.2">
      <c r="A66" s="956">
        <v>58</v>
      </c>
      <c r="B66" s="333">
        <v>40038</v>
      </c>
      <c r="C66" s="1175" t="s">
        <v>125</v>
      </c>
      <c r="D66" s="1179">
        <v>61</v>
      </c>
      <c r="E66" s="1179">
        <v>617</v>
      </c>
      <c r="F66" s="334"/>
      <c r="G66" s="334">
        <v>1</v>
      </c>
      <c r="H66" s="1784" t="s">
        <v>451</v>
      </c>
      <c r="I66" s="1783" t="s">
        <v>453</v>
      </c>
      <c r="J66" s="1783" t="s">
        <v>452</v>
      </c>
      <c r="K66" s="334" t="s">
        <v>140</v>
      </c>
      <c r="L66" s="1037">
        <v>4575.04</v>
      </c>
      <c r="M66" s="338">
        <v>10</v>
      </c>
      <c r="N66" s="339">
        <f>IF(M66=0,"N/A",+L66/M66)</f>
        <v>457.50400000000002</v>
      </c>
      <c r="O66" s="1654">
        <f>IF(M66=0,"N/A",+N66/12)</f>
        <v>38.125333333333337</v>
      </c>
      <c r="P66" s="1157">
        <v>8</v>
      </c>
      <c r="Q66" s="1157">
        <v>1</v>
      </c>
      <c r="R66" s="339">
        <f t="shared" si="2"/>
        <v>3698.1573333333336</v>
      </c>
      <c r="S66" s="339">
        <f t="shared" si="1"/>
        <v>876.88266666666641</v>
      </c>
    </row>
    <row r="67" spans="1:19" ht="15" x14ac:dyDescent="0.2">
      <c r="A67" s="956">
        <v>59</v>
      </c>
      <c r="B67" s="333">
        <v>38989</v>
      </c>
      <c r="C67" s="1175" t="s">
        <v>125</v>
      </c>
      <c r="D67" s="1179">
        <v>61</v>
      </c>
      <c r="E67" s="1179">
        <v>617</v>
      </c>
      <c r="F67" s="334"/>
      <c r="G67" s="334">
        <v>1</v>
      </c>
      <c r="H67" s="1782" t="s">
        <v>55</v>
      </c>
      <c r="I67" s="1783"/>
      <c r="J67" s="1783" t="s">
        <v>24</v>
      </c>
      <c r="K67" s="334" t="s">
        <v>140</v>
      </c>
      <c r="L67" s="1037">
        <v>2150</v>
      </c>
      <c r="M67" s="338">
        <v>10</v>
      </c>
      <c r="N67" s="952"/>
      <c r="O67" s="952"/>
      <c r="P67" s="1166">
        <v>10</v>
      </c>
      <c r="Q67" s="1166"/>
      <c r="R67" s="952">
        <f t="shared" si="2"/>
        <v>0</v>
      </c>
      <c r="S67" s="952">
        <f t="shared" si="1"/>
        <v>2150</v>
      </c>
    </row>
    <row r="68" spans="1:19" ht="15" x14ac:dyDescent="0.2">
      <c r="A68" s="956">
        <v>60</v>
      </c>
      <c r="B68" s="333">
        <v>37096</v>
      </c>
      <c r="C68" s="1175" t="s">
        <v>125</v>
      </c>
      <c r="D68" s="1179">
        <v>61</v>
      </c>
      <c r="E68" s="1179">
        <v>617</v>
      </c>
      <c r="F68" s="334">
        <v>125167</v>
      </c>
      <c r="G68" s="334">
        <v>1</v>
      </c>
      <c r="H68" s="1782" t="s">
        <v>145</v>
      </c>
      <c r="I68" s="1783"/>
      <c r="J68" s="1783" t="s">
        <v>19</v>
      </c>
      <c r="K68" s="334" t="s">
        <v>140</v>
      </c>
      <c r="L68" s="1037">
        <v>2494</v>
      </c>
      <c r="M68" s="338">
        <v>10</v>
      </c>
      <c r="N68" s="952"/>
      <c r="O68" s="952"/>
      <c r="P68" s="1166">
        <v>10</v>
      </c>
      <c r="Q68" s="1166"/>
      <c r="R68" s="952">
        <v>2494</v>
      </c>
      <c r="S68" s="952">
        <f t="shared" si="1"/>
        <v>0</v>
      </c>
    </row>
    <row r="69" spans="1:19" ht="15" x14ac:dyDescent="0.2">
      <c r="A69" s="956">
        <v>61</v>
      </c>
      <c r="B69" s="1034">
        <v>39911</v>
      </c>
      <c r="C69" s="1175" t="s">
        <v>125</v>
      </c>
      <c r="D69" s="1179">
        <v>61</v>
      </c>
      <c r="E69" s="1179">
        <v>614</v>
      </c>
      <c r="F69" s="334"/>
      <c r="G69" s="334">
        <v>1</v>
      </c>
      <c r="H69" s="1782" t="s">
        <v>932</v>
      </c>
      <c r="I69" s="1783"/>
      <c r="J69" s="1783" t="s">
        <v>399</v>
      </c>
      <c r="K69" s="334" t="s">
        <v>140</v>
      </c>
      <c r="L69" s="1189">
        <v>6637.64</v>
      </c>
      <c r="M69" s="1156">
        <v>3</v>
      </c>
      <c r="N69" s="952"/>
      <c r="O69" s="952"/>
      <c r="P69" s="1166">
        <v>3</v>
      </c>
      <c r="Q69" s="1166"/>
      <c r="R69" s="952">
        <v>6637.64</v>
      </c>
      <c r="S69" s="952">
        <f t="shared" si="1"/>
        <v>0</v>
      </c>
    </row>
    <row r="70" spans="1:19" ht="15" x14ac:dyDescent="0.2">
      <c r="A70" s="956">
        <v>62</v>
      </c>
      <c r="B70" s="1182">
        <v>39911</v>
      </c>
      <c r="C70" s="1175" t="s">
        <v>125</v>
      </c>
      <c r="D70" s="1179">
        <v>61</v>
      </c>
      <c r="E70" s="334">
        <v>614</v>
      </c>
      <c r="F70" s="141"/>
      <c r="G70" s="334">
        <v>1</v>
      </c>
      <c r="H70" s="1786" t="s">
        <v>31</v>
      </c>
      <c r="I70" s="1787"/>
      <c r="J70" s="1788" t="s">
        <v>73</v>
      </c>
      <c r="K70" s="334" t="s">
        <v>140</v>
      </c>
      <c r="L70" s="1185">
        <v>11445.11</v>
      </c>
      <c r="M70" s="1186">
        <v>3</v>
      </c>
      <c r="N70" s="952"/>
      <c r="O70" s="952"/>
      <c r="P70" s="1166">
        <v>3</v>
      </c>
      <c r="Q70" s="1166"/>
      <c r="R70" s="952">
        <v>11445.11</v>
      </c>
      <c r="S70" s="952">
        <f t="shared" si="1"/>
        <v>0</v>
      </c>
    </row>
    <row r="71" spans="1:19" ht="15" x14ac:dyDescent="0.2">
      <c r="A71" s="956">
        <v>64</v>
      </c>
      <c r="B71" s="1034">
        <v>41801</v>
      </c>
      <c r="C71" s="1175" t="s">
        <v>125</v>
      </c>
      <c r="D71" s="1179">
        <v>61</v>
      </c>
      <c r="E71" s="1179">
        <v>617</v>
      </c>
      <c r="F71" s="334"/>
      <c r="G71" s="334">
        <v>1</v>
      </c>
      <c r="H71" s="1782" t="s">
        <v>1003</v>
      </c>
      <c r="I71" s="1783"/>
      <c r="J71" s="1783" t="s">
        <v>968</v>
      </c>
      <c r="K71" s="334" t="s">
        <v>140</v>
      </c>
      <c r="L71" s="1037">
        <v>5723</v>
      </c>
      <c r="M71" s="338">
        <v>10</v>
      </c>
      <c r="N71" s="339">
        <f>IF(M71=0,"N/A",+L71/M71)</f>
        <v>572.29999999999995</v>
      </c>
      <c r="O71" s="1654">
        <f>IF(M71=0,"N/A",+N71/12)</f>
        <v>47.691666666666663</v>
      </c>
      <c r="P71" s="1157">
        <v>3</v>
      </c>
      <c r="Q71" s="1157">
        <v>3</v>
      </c>
      <c r="R71" s="339">
        <f>IF(M71=0,"N/A",+N71*P71+O71*Q71)</f>
        <v>1859.9749999999999</v>
      </c>
      <c r="S71" s="339">
        <f t="shared" si="1"/>
        <v>3863.0250000000001</v>
      </c>
    </row>
    <row r="72" spans="1:19" ht="15" x14ac:dyDescent="0.2">
      <c r="A72" s="956">
        <v>65</v>
      </c>
      <c r="B72" s="333">
        <v>41486</v>
      </c>
      <c r="C72" s="1175" t="s">
        <v>125</v>
      </c>
      <c r="D72" s="334">
        <v>61</v>
      </c>
      <c r="E72" s="334">
        <v>617</v>
      </c>
      <c r="F72" s="956"/>
      <c r="G72" s="334">
        <v>1</v>
      </c>
      <c r="H72" s="1784" t="s">
        <v>39</v>
      </c>
      <c r="I72" s="1785"/>
      <c r="J72" s="1785"/>
      <c r="K72" s="334" t="s">
        <v>140</v>
      </c>
      <c r="L72" s="1178">
        <v>4130</v>
      </c>
      <c r="M72" s="1156">
        <v>10</v>
      </c>
      <c r="N72" s="339">
        <f>IF(M72=0,"N/A",+L72/M72)</f>
        <v>413</v>
      </c>
      <c r="O72" s="1654">
        <f>IF(M72=0,"N/A",+N72/12)</f>
        <v>34.416666666666664</v>
      </c>
      <c r="P72" s="1157">
        <v>4</v>
      </c>
      <c r="Q72" s="1157">
        <v>2</v>
      </c>
      <c r="R72" s="339">
        <f>IF(M72=0,"N/A",+N72*P72+O72*Q72)</f>
        <v>1720.8333333333333</v>
      </c>
      <c r="S72" s="339">
        <f>IF(M72=0,"N/A",+L72-R72)</f>
        <v>2409.166666666667</v>
      </c>
    </row>
    <row r="73" spans="1:19" ht="15" x14ac:dyDescent="0.2">
      <c r="A73" s="956">
        <v>66</v>
      </c>
      <c r="B73" s="333">
        <v>37473</v>
      </c>
      <c r="C73" s="1175" t="s">
        <v>125</v>
      </c>
      <c r="D73" s="334">
        <v>61</v>
      </c>
      <c r="E73" s="334">
        <v>617</v>
      </c>
      <c r="F73" s="1155"/>
      <c r="G73" s="334">
        <v>1</v>
      </c>
      <c r="H73" s="1784" t="s">
        <v>93</v>
      </c>
      <c r="I73" s="1783" t="s">
        <v>132</v>
      </c>
      <c r="J73" s="1783" t="s">
        <v>42</v>
      </c>
      <c r="K73" s="334" t="s">
        <v>140</v>
      </c>
      <c r="L73" s="1037">
        <v>2578</v>
      </c>
      <c r="M73" s="338">
        <v>10</v>
      </c>
      <c r="N73" s="952"/>
      <c r="O73" s="952"/>
      <c r="P73" s="1187">
        <v>5</v>
      </c>
      <c r="Q73" s="1187"/>
      <c r="R73" s="952">
        <v>2578</v>
      </c>
      <c r="S73" s="952">
        <f t="shared" ref="S73:S79" si="3">IF(M73=0,"N/A",+L73-R73)</f>
        <v>0</v>
      </c>
    </row>
    <row r="74" spans="1:19" ht="15" x14ac:dyDescent="0.2">
      <c r="A74" s="956">
        <v>67</v>
      </c>
      <c r="B74" s="1034">
        <v>41789</v>
      </c>
      <c r="C74" s="1175" t="s">
        <v>125</v>
      </c>
      <c r="D74" s="1179">
        <v>61</v>
      </c>
      <c r="E74" s="1179">
        <v>617</v>
      </c>
      <c r="F74" s="334"/>
      <c r="G74" s="334">
        <v>1</v>
      </c>
      <c r="H74" s="1782" t="s">
        <v>152</v>
      </c>
      <c r="I74" s="1783" t="s">
        <v>1001</v>
      </c>
      <c r="J74" s="1783" t="s">
        <v>1002</v>
      </c>
      <c r="K74" s="334" t="s">
        <v>1568</v>
      </c>
      <c r="L74" s="1037">
        <v>229657.5</v>
      </c>
      <c r="M74" s="338">
        <v>10</v>
      </c>
      <c r="N74" s="339">
        <f>IF(M74=0,"N/A",+L74/M74)</f>
        <v>22965.75</v>
      </c>
      <c r="O74" s="1654">
        <f>IF(M74=0,"N/A",+N74/12)</f>
        <v>1913.8125</v>
      </c>
      <c r="P74" s="340">
        <v>3</v>
      </c>
      <c r="Q74" s="340">
        <v>5</v>
      </c>
      <c r="R74" s="339">
        <f>IF(M74=0,"N/A",+N74*P74+O74*Q74)</f>
        <v>78466.3125</v>
      </c>
      <c r="S74" s="339">
        <f t="shared" si="3"/>
        <v>151191.1875</v>
      </c>
    </row>
    <row r="75" spans="1:19" ht="15" x14ac:dyDescent="0.2">
      <c r="A75" s="956">
        <v>68</v>
      </c>
      <c r="B75" s="333">
        <v>36085</v>
      </c>
      <c r="C75" s="1175" t="s">
        <v>125</v>
      </c>
      <c r="D75" s="334">
        <v>61</v>
      </c>
      <c r="E75" s="334">
        <v>617</v>
      </c>
      <c r="F75" s="1155"/>
      <c r="G75" s="334">
        <v>1</v>
      </c>
      <c r="H75" s="1782" t="s">
        <v>49</v>
      </c>
      <c r="I75" s="1783"/>
      <c r="J75" s="1783"/>
      <c r="K75" s="334" t="s">
        <v>1568</v>
      </c>
      <c r="L75" s="1037">
        <v>1500</v>
      </c>
      <c r="M75" s="338">
        <v>10</v>
      </c>
      <c r="N75" s="952"/>
      <c r="O75" s="1655"/>
      <c r="P75" s="1166">
        <v>10</v>
      </c>
      <c r="Q75" s="1166"/>
      <c r="R75" s="952">
        <v>1500</v>
      </c>
      <c r="S75" s="952">
        <f t="shared" si="3"/>
        <v>0</v>
      </c>
    </row>
    <row r="76" spans="1:19" ht="18" x14ac:dyDescent="0.2">
      <c r="A76" s="956">
        <v>69</v>
      </c>
      <c r="B76" s="333">
        <v>39051</v>
      </c>
      <c r="C76" s="1175" t="s">
        <v>125</v>
      </c>
      <c r="D76" s="334">
        <v>61</v>
      </c>
      <c r="E76" s="334">
        <v>617</v>
      </c>
      <c r="F76" s="334"/>
      <c r="G76" s="334">
        <v>1</v>
      </c>
      <c r="H76" s="1782" t="s">
        <v>190</v>
      </c>
      <c r="I76" s="1783"/>
      <c r="J76" s="1783" t="s">
        <v>19</v>
      </c>
      <c r="K76" s="334" t="s">
        <v>1568</v>
      </c>
      <c r="L76" s="1037">
        <v>2177.29</v>
      </c>
      <c r="M76" s="338">
        <v>10</v>
      </c>
      <c r="N76" s="952"/>
      <c r="O76" s="1655"/>
      <c r="P76" s="1166">
        <v>10</v>
      </c>
      <c r="Q76" s="1166"/>
      <c r="R76" s="952">
        <v>2177.29</v>
      </c>
      <c r="S76" s="1845">
        <f t="shared" si="3"/>
        <v>0</v>
      </c>
    </row>
    <row r="77" spans="1:19" ht="30" x14ac:dyDescent="0.2">
      <c r="A77" s="956">
        <v>70</v>
      </c>
      <c r="B77" s="333">
        <v>42517</v>
      </c>
      <c r="C77" s="1175" t="s">
        <v>125</v>
      </c>
      <c r="D77" s="334">
        <v>61</v>
      </c>
      <c r="E77" s="334">
        <v>617</v>
      </c>
      <c r="F77" s="334"/>
      <c r="G77" s="334">
        <v>1</v>
      </c>
      <c r="H77" s="1782" t="s">
        <v>1570</v>
      </c>
      <c r="I77" s="1783" t="s">
        <v>1444</v>
      </c>
      <c r="J77" s="1783" t="s">
        <v>1445</v>
      </c>
      <c r="K77" s="334" t="s">
        <v>1628</v>
      </c>
      <c r="L77" s="1037">
        <v>10043.92</v>
      </c>
      <c r="M77" s="338">
        <v>10</v>
      </c>
      <c r="N77" s="339">
        <f>IF(M77=0,"N/A",+L77/M77)</f>
        <v>1004.3920000000001</v>
      </c>
      <c r="O77" s="1654">
        <f>IF(M77=0,"N/A",+N77/12)</f>
        <v>83.699333333333342</v>
      </c>
      <c r="P77" s="340">
        <v>1</v>
      </c>
      <c r="Q77" s="340">
        <v>4</v>
      </c>
      <c r="R77" s="339">
        <f>IF(M77=0,"N/A",+N77*P77+O77*Q77)</f>
        <v>1339.1893333333335</v>
      </c>
      <c r="S77" s="339">
        <f t="shared" si="3"/>
        <v>8704.7306666666664</v>
      </c>
    </row>
    <row r="78" spans="1:19" ht="15" x14ac:dyDescent="0.2">
      <c r="A78" s="956">
        <v>71</v>
      </c>
      <c r="B78" s="333">
        <v>42517</v>
      </c>
      <c r="C78" s="1175" t="s">
        <v>125</v>
      </c>
      <c r="D78" s="334">
        <v>61</v>
      </c>
      <c r="E78" s="334">
        <v>617</v>
      </c>
      <c r="F78" s="334"/>
      <c r="G78" s="334">
        <v>1</v>
      </c>
      <c r="H78" s="1782" t="s">
        <v>779</v>
      </c>
      <c r="I78" s="1783" t="s">
        <v>1446</v>
      </c>
      <c r="J78" s="1783" t="s">
        <v>1445</v>
      </c>
      <c r="K78" s="334" t="s">
        <v>1628</v>
      </c>
      <c r="L78" s="1037">
        <v>18209.11</v>
      </c>
      <c r="M78" s="338">
        <v>10</v>
      </c>
      <c r="N78" s="339">
        <f>IF(M78=0,"N/A",+L78/M78)</f>
        <v>1820.9110000000001</v>
      </c>
      <c r="O78" s="1654">
        <f>IF(M78=0,"N/A",+N78/12)</f>
        <v>151.74258333333333</v>
      </c>
      <c r="P78" s="340">
        <v>1</v>
      </c>
      <c r="Q78" s="340">
        <v>4</v>
      </c>
      <c r="R78" s="339">
        <f>IF(M78=0,"N/A",+N78*P78+O78*Q78)</f>
        <v>2427.8813333333333</v>
      </c>
      <c r="S78" s="339">
        <f t="shared" si="3"/>
        <v>15781.228666666668</v>
      </c>
    </row>
    <row r="79" spans="1:19" ht="15" x14ac:dyDescent="0.2">
      <c r="A79" s="956">
        <v>72</v>
      </c>
      <c r="B79" s="333">
        <v>42445</v>
      </c>
      <c r="C79" s="1175" t="s">
        <v>125</v>
      </c>
      <c r="D79" s="334">
        <v>61</v>
      </c>
      <c r="E79" s="334">
        <v>617</v>
      </c>
      <c r="F79" s="334"/>
      <c r="G79" s="334">
        <v>1</v>
      </c>
      <c r="H79" s="1782" t="s">
        <v>78</v>
      </c>
      <c r="I79" s="1783">
        <v>72088</v>
      </c>
      <c r="J79" s="1783" t="s">
        <v>1447</v>
      </c>
      <c r="K79" s="334"/>
      <c r="L79" s="1037">
        <v>11255.01</v>
      </c>
      <c r="M79" s="338">
        <v>5</v>
      </c>
      <c r="N79" s="339">
        <f>IF(M79=0,"N/A",+L79/M79)</f>
        <v>2251.002</v>
      </c>
      <c r="O79" s="1654">
        <f>IF(M79=0,"N/A",+N79/12)</f>
        <v>187.58349999999999</v>
      </c>
      <c r="P79" s="340">
        <v>1</v>
      </c>
      <c r="Q79" s="340">
        <v>6</v>
      </c>
      <c r="R79" s="339">
        <f>IF(M79=0,"N/A",+N79*P79+O79*Q79)</f>
        <v>3376.5029999999997</v>
      </c>
      <c r="S79" s="339">
        <f t="shared" si="3"/>
        <v>7878.5070000000005</v>
      </c>
    </row>
    <row r="80" spans="1:19" ht="15" x14ac:dyDescent="0.2">
      <c r="A80" s="956">
        <v>73</v>
      </c>
      <c r="B80" s="333">
        <v>42641</v>
      </c>
      <c r="C80" s="1175" t="s">
        <v>125</v>
      </c>
      <c r="D80" s="334">
        <v>61</v>
      </c>
      <c r="E80" s="334">
        <v>614</v>
      </c>
      <c r="F80" s="334"/>
      <c r="G80" s="334">
        <v>1</v>
      </c>
      <c r="H80" s="1782" t="s">
        <v>932</v>
      </c>
      <c r="I80" s="1783"/>
      <c r="J80" s="1783" t="s">
        <v>28</v>
      </c>
      <c r="K80" s="334" t="s">
        <v>140</v>
      </c>
      <c r="L80" s="1037">
        <v>4016</v>
      </c>
      <c r="M80" s="338">
        <v>3</v>
      </c>
      <c r="N80" s="339">
        <f>IF(M80=0,"N/A",+L80/M80)</f>
        <v>1338.6666666666667</v>
      </c>
      <c r="O80" s="1654">
        <f>IF(M80=0,"N/A",+N80/12)</f>
        <v>111.55555555555556</v>
      </c>
      <c r="P80" s="340">
        <v>1</v>
      </c>
      <c r="Q80" s="340"/>
      <c r="R80" s="339">
        <f>IF(M80=0,"N/A",+N80*P80+O80*Q80)</f>
        <v>1338.6666666666667</v>
      </c>
      <c r="S80" s="339">
        <f>IF(M80=0,"N/A",+L80-R80)</f>
        <v>2677.333333333333</v>
      </c>
    </row>
    <row r="81" spans="1:20" ht="15" x14ac:dyDescent="0.2">
      <c r="A81" s="956">
        <v>74</v>
      </c>
      <c r="B81" s="1034">
        <v>42669</v>
      </c>
      <c r="C81" s="1035">
        <v>6</v>
      </c>
      <c r="D81" s="334">
        <v>61</v>
      </c>
      <c r="E81" s="334">
        <v>614</v>
      </c>
      <c r="F81" s="334"/>
      <c r="G81" s="334">
        <v>1</v>
      </c>
      <c r="H81" s="1155" t="s">
        <v>1390</v>
      </c>
      <c r="I81" s="334"/>
      <c r="J81" s="334" t="s">
        <v>1391</v>
      </c>
      <c r="K81" s="334" t="s">
        <v>1599</v>
      </c>
      <c r="L81" s="1037">
        <v>13711.14</v>
      </c>
      <c r="M81" s="338">
        <v>3</v>
      </c>
      <c r="N81" s="339">
        <v>4570.38</v>
      </c>
      <c r="O81" s="1654">
        <v>380.87</v>
      </c>
      <c r="P81" s="340"/>
      <c r="Q81" s="340">
        <v>11</v>
      </c>
      <c r="R81" s="339">
        <v>761.74</v>
      </c>
      <c r="S81" s="339">
        <f>IF(M81=0,"N/A",+L81-R81)</f>
        <v>12949.4</v>
      </c>
    </row>
    <row r="82" spans="1:20" ht="15" x14ac:dyDescent="0.3">
      <c r="A82" s="956"/>
      <c r="B82" s="248">
        <v>41017</v>
      </c>
      <c r="C82" s="423" t="s">
        <v>439</v>
      </c>
      <c r="D82" s="249">
        <v>61</v>
      </c>
      <c r="E82" s="503">
        <v>617</v>
      </c>
      <c r="F82" s="250"/>
      <c r="G82" s="251">
        <v>1</v>
      </c>
      <c r="H82" s="252" t="s">
        <v>1152</v>
      </c>
      <c r="I82" s="253">
        <v>21991</v>
      </c>
      <c r="J82" s="253" t="s">
        <v>65</v>
      </c>
      <c r="K82" s="407" t="s">
        <v>1740</v>
      </c>
      <c r="L82" s="254">
        <v>4170</v>
      </c>
      <c r="M82" s="255">
        <v>10</v>
      </c>
      <c r="N82" s="208">
        <f>IF(M82=0,"N/A",+L82/M82)</f>
        <v>417</v>
      </c>
      <c r="O82" s="1768">
        <f>IF(M82=0,"N/A",+N82/12)</f>
        <v>34.75</v>
      </c>
      <c r="P82" s="256">
        <v>5</v>
      </c>
      <c r="Q82" s="256">
        <v>5</v>
      </c>
      <c r="R82" s="208">
        <f>IF(M82=0,"N/A",+N82*P82+O82*Q82)</f>
        <v>2258.75</v>
      </c>
      <c r="S82" s="339">
        <f>IF(M82=0,"N/A",+L82-R82)</f>
        <v>1911.25</v>
      </c>
      <c r="T82" t="s">
        <v>52</v>
      </c>
    </row>
    <row r="83" spans="1:20" ht="15.75" x14ac:dyDescent="0.35">
      <c r="A83" s="227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190">
        <f>SUM(L15:L81)</f>
        <v>545032.68999999994</v>
      </c>
      <c r="M83" s="312"/>
      <c r="N83" s="1437">
        <f>SUM(N16:N81)</f>
        <v>44244.033999999992</v>
      </c>
      <c r="O83" s="1437">
        <f>SUM(O16:O82)</f>
        <v>3721.7578333333336</v>
      </c>
      <c r="P83" s="1437"/>
      <c r="Q83" s="1437"/>
      <c r="R83" s="1437">
        <f>SUM(R16:R81)</f>
        <v>301555.29058333341</v>
      </c>
      <c r="S83" s="1438">
        <v>256299.17</v>
      </c>
      <c r="T83" s="68"/>
    </row>
    <row r="84" spans="1:20" x14ac:dyDescent="0.2">
      <c r="D84" s="1656"/>
      <c r="E84" s="1656"/>
      <c r="F84" s="11"/>
      <c r="G84" s="11"/>
      <c r="H84" s="9"/>
      <c r="I84" s="9"/>
      <c r="J84" s="12"/>
      <c r="K84" s="12"/>
      <c r="L84" s="12"/>
      <c r="S84" s="1440"/>
    </row>
    <row r="85" spans="1:20" x14ac:dyDescent="0.2">
      <c r="D85" s="1656">
        <v>611</v>
      </c>
      <c r="E85" s="1657">
        <v>200.4</v>
      </c>
      <c r="F85" s="11"/>
      <c r="G85" s="11"/>
      <c r="H85" s="9"/>
      <c r="I85" s="9"/>
      <c r="J85" s="12"/>
      <c r="K85" s="12"/>
      <c r="L85" s="12"/>
      <c r="S85" s="1439"/>
    </row>
    <row r="86" spans="1:20" x14ac:dyDescent="0.2">
      <c r="D86" s="1656">
        <v>613</v>
      </c>
      <c r="E86" s="1657">
        <v>154.61000000000001</v>
      </c>
      <c r="F86" s="11"/>
      <c r="G86" s="11"/>
      <c r="H86" s="9"/>
      <c r="I86" s="9"/>
      <c r="J86" s="12"/>
      <c r="K86" s="12"/>
      <c r="L86" s="12"/>
      <c r="S86" s="1439">
        <f>+S83+R83</f>
        <v>557854.46058333339</v>
      </c>
    </row>
    <row r="87" spans="1:20" x14ac:dyDescent="0.2">
      <c r="D87" s="1656">
        <v>614</v>
      </c>
      <c r="E87" s="1657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56">
        <v>617</v>
      </c>
      <c r="E88" s="1657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56"/>
      <c r="E89" s="1657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56"/>
      <c r="E90" s="1656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981"/>
      <c r="H93" s="1981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48"/>
      <c r="Q94" s="1048"/>
      <c r="R94" s="1048"/>
      <c r="S94" s="1048"/>
    </row>
    <row r="95" spans="1:20" x14ac:dyDescent="0.2">
      <c r="A95" s="1973" t="s">
        <v>51</v>
      </c>
      <c r="B95" s="1973"/>
      <c r="C95" s="1973"/>
      <c r="D95" s="1973"/>
      <c r="E95" s="1973"/>
      <c r="F95" s="1973"/>
      <c r="G95" s="1973"/>
      <c r="H95" s="1202"/>
      <c r="I95" s="1974" t="s">
        <v>1620</v>
      </c>
      <c r="J95" s="1974"/>
      <c r="K95" s="1974"/>
      <c r="L95" s="1974"/>
      <c r="M95" s="1974"/>
      <c r="O95" s="34"/>
      <c r="P95" s="1973" t="s">
        <v>1621</v>
      </c>
      <c r="Q95" s="1973"/>
      <c r="R95" s="1973"/>
      <c r="S95" s="1973"/>
    </row>
    <row r="105" spans="19:20" x14ac:dyDescent="0.2">
      <c r="S105" s="952" t="e">
        <f>IF(#REF!=0,"N/A",+#REF!-#REF!)</f>
        <v>#REF!</v>
      </c>
      <c r="T105" t="s">
        <v>1611</v>
      </c>
    </row>
    <row r="106" spans="19:20" x14ac:dyDescent="0.2">
      <c r="S106" s="339" t="e">
        <f>IF(#REF!=0,"N/A",+#REF!-#REF!)</f>
        <v>#REF!</v>
      </c>
    </row>
    <row r="107" spans="19:20" x14ac:dyDescent="0.2">
      <c r="S107" s="952" t="e">
        <f>IF(#REF!=0,"N/A",+#REF!-#REF!)</f>
        <v>#REF!</v>
      </c>
      <c r="T107" s="43"/>
    </row>
    <row r="108" spans="19:20" x14ac:dyDescent="0.2">
      <c r="S108" s="952" t="e">
        <f>IF(#REF!=0,"N/A",+#REF!-#REF!)</f>
        <v>#REF!</v>
      </c>
      <c r="T108" s="789" t="s">
        <v>1610</v>
      </c>
    </row>
    <row r="109" spans="19:20" x14ac:dyDescent="0.2">
      <c r="S109" s="339" t="e">
        <f>IF(#REF!=0,"N/A",+#REF!-#REF!)</f>
        <v>#REF!</v>
      </c>
    </row>
    <row r="110" spans="19:20" x14ac:dyDescent="0.2">
      <c r="S110" s="952" t="e">
        <f>IF(#REF!=0,"N/A",+#REF!-#REF!)</f>
        <v>#REF!</v>
      </c>
    </row>
    <row r="111" spans="19:20" x14ac:dyDescent="0.2">
      <c r="S111" s="339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topLeftCell="A13" zoomScale="80" zoomScaleNormal="80" workbookViewId="0">
      <selection activeCell="H30" sqref="H30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3.710937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D8" s="1884"/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78" t="s">
        <v>0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1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2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3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ht="12" customHeight="1" x14ac:dyDescent="0.2">
      <c r="A15" s="494" t="s">
        <v>1640</v>
      </c>
      <c r="B15" s="494"/>
      <c r="C15" s="494"/>
      <c r="D15" s="494"/>
      <c r="E15" s="494"/>
      <c r="F15" s="494"/>
      <c r="G15" s="494"/>
      <c r="H15" s="494"/>
      <c r="I15" s="494"/>
      <c r="J15" s="494" t="s">
        <v>1817</v>
      </c>
      <c r="K15" s="494" t="s">
        <v>1818</v>
      </c>
      <c r="L15" s="494"/>
      <c r="M15" s="494"/>
      <c r="N15" s="494"/>
      <c r="O15" s="494"/>
      <c r="P15" s="494"/>
      <c r="Q15" s="494"/>
      <c r="R15" s="494"/>
      <c r="S15" s="494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47" customFormat="1" ht="36" x14ac:dyDescent="0.2">
      <c r="A17" s="962" t="s">
        <v>4</v>
      </c>
      <c r="B17" s="962" t="s">
        <v>5</v>
      </c>
      <c r="C17" s="1045" t="s">
        <v>1627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1805</v>
      </c>
      <c r="S17" s="1051" t="s">
        <v>1619</v>
      </c>
    </row>
    <row r="18" spans="1:20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</row>
    <row r="19" spans="1:20" ht="13.5" x14ac:dyDescent="0.25">
      <c r="A19" s="228">
        <v>1</v>
      </c>
      <c r="B19" s="410">
        <v>39722</v>
      </c>
      <c r="C19" s="423" t="s">
        <v>125</v>
      </c>
      <c r="D19" s="407">
        <v>61</v>
      </c>
      <c r="E19" s="407">
        <v>614</v>
      </c>
      <c r="F19" s="411"/>
      <c r="G19" s="407">
        <v>1</v>
      </c>
      <c r="H19" s="714" t="s">
        <v>126</v>
      </c>
      <c r="I19" s="407" t="s">
        <v>127</v>
      </c>
      <c r="J19" s="407" t="s">
        <v>28</v>
      </c>
      <c r="K19" s="407" t="s">
        <v>933</v>
      </c>
      <c r="L19" s="412">
        <v>8353.24</v>
      </c>
      <c r="M19" s="413">
        <v>3</v>
      </c>
      <c r="N19" s="414"/>
      <c r="O19" s="414"/>
      <c r="P19" s="1258">
        <v>3</v>
      </c>
      <c r="Q19" s="1258"/>
      <c r="R19" s="414">
        <v>8353.24</v>
      </c>
      <c r="S19" s="414">
        <f t="shared" ref="S19:S24" si="0">IF(M19=0,"N/A",+L19-R19)</f>
        <v>0</v>
      </c>
    </row>
    <row r="20" spans="1:20" ht="13.5" x14ac:dyDescent="0.25">
      <c r="A20" s="228">
        <v>2</v>
      </c>
      <c r="B20" s="410">
        <v>39722</v>
      </c>
      <c r="C20" s="423" t="s">
        <v>125</v>
      </c>
      <c r="D20" s="407">
        <v>61</v>
      </c>
      <c r="E20" s="407">
        <v>614</v>
      </c>
      <c r="F20" s="411"/>
      <c r="G20" s="407">
        <v>1</v>
      </c>
      <c r="H20" s="714" t="s">
        <v>688</v>
      </c>
      <c r="I20" s="407"/>
      <c r="J20" s="407" t="s">
        <v>129</v>
      </c>
      <c r="K20" s="407" t="s">
        <v>933</v>
      </c>
      <c r="L20" s="412">
        <v>1934.76</v>
      </c>
      <c r="M20" s="413">
        <v>3</v>
      </c>
      <c r="N20" s="414"/>
      <c r="O20" s="414"/>
      <c r="P20" s="1258">
        <v>3</v>
      </c>
      <c r="Q20" s="1258"/>
      <c r="R20" s="414">
        <v>1934.76</v>
      </c>
      <c r="S20" s="414">
        <f t="shared" si="0"/>
        <v>0</v>
      </c>
    </row>
    <row r="21" spans="1:20" ht="13.5" x14ac:dyDescent="0.25">
      <c r="A21" s="228">
        <v>3</v>
      </c>
      <c r="B21" s="410">
        <v>41799</v>
      </c>
      <c r="C21" s="423" t="s">
        <v>125</v>
      </c>
      <c r="D21" s="507">
        <v>61</v>
      </c>
      <c r="E21" s="507" t="s">
        <v>1106</v>
      </c>
      <c r="F21" s="507"/>
      <c r="G21" s="507">
        <v>1</v>
      </c>
      <c r="H21" s="411" t="s">
        <v>31</v>
      </c>
      <c r="I21" s="407"/>
      <c r="J21" s="407" t="s">
        <v>987</v>
      </c>
      <c r="K21" s="407" t="s">
        <v>933</v>
      </c>
      <c r="L21" s="412">
        <v>6672</v>
      </c>
      <c r="M21" s="413">
        <v>3</v>
      </c>
      <c r="N21" s="1846">
        <f>IF(M21=0,"N/A",+L21/M21)</f>
        <v>2224</v>
      </c>
      <c r="O21" s="1885"/>
      <c r="P21" s="1886">
        <v>3</v>
      </c>
      <c r="Q21" s="1886"/>
      <c r="R21" s="1846">
        <f>IF(M21=0,"N/A",+N21*P21+O21*Q21)</f>
        <v>6672</v>
      </c>
      <c r="S21" s="1846">
        <f t="shared" si="0"/>
        <v>0</v>
      </c>
    </row>
    <row r="22" spans="1:20" ht="13.5" x14ac:dyDescent="0.25">
      <c r="A22" s="228">
        <v>4</v>
      </c>
      <c r="B22" s="1124">
        <v>41799</v>
      </c>
      <c r="C22" s="423" t="s">
        <v>125</v>
      </c>
      <c r="D22" s="507">
        <v>61</v>
      </c>
      <c r="E22" s="507" t="s">
        <v>1109</v>
      </c>
      <c r="F22" s="507"/>
      <c r="G22" s="507">
        <v>1</v>
      </c>
      <c r="H22" s="411" t="s">
        <v>978</v>
      </c>
      <c r="I22" s="407"/>
      <c r="J22" s="407" t="s">
        <v>73</v>
      </c>
      <c r="K22" s="407" t="s">
        <v>933</v>
      </c>
      <c r="L22" s="412">
        <v>1653</v>
      </c>
      <c r="M22" s="413">
        <v>3</v>
      </c>
      <c r="N22" s="1846">
        <f>IF(M22=0,"N/A",+L22/M22)</f>
        <v>551</v>
      </c>
      <c r="O22" s="1885"/>
      <c r="P22" s="1886">
        <v>3</v>
      </c>
      <c r="Q22" s="1886"/>
      <c r="R22" s="1846">
        <f>IF(M22=0,"N/A",+N22*P22+O22*Q22)</f>
        <v>1653</v>
      </c>
      <c r="S22" s="1846">
        <f t="shared" si="0"/>
        <v>0</v>
      </c>
    </row>
    <row r="23" spans="1:20" ht="13.5" x14ac:dyDescent="0.25">
      <c r="A23" s="228">
        <v>5</v>
      </c>
      <c r="B23" s="410">
        <v>36889</v>
      </c>
      <c r="C23" s="423" t="s">
        <v>125</v>
      </c>
      <c r="D23" s="407">
        <v>61</v>
      </c>
      <c r="E23" s="407">
        <v>617</v>
      </c>
      <c r="F23" s="411">
        <v>125116</v>
      </c>
      <c r="G23" s="407">
        <v>1</v>
      </c>
      <c r="H23" s="714" t="s">
        <v>131</v>
      </c>
      <c r="I23" s="407"/>
      <c r="J23" s="407" t="s">
        <v>19</v>
      </c>
      <c r="K23" s="407" t="s">
        <v>933</v>
      </c>
      <c r="L23" s="412">
        <v>2494</v>
      </c>
      <c r="M23" s="413">
        <v>10</v>
      </c>
      <c r="N23" s="1846"/>
      <c r="O23" s="1846"/>
      <c r="P23" s="1887">
        <v>10</v>
      </c>
      <c r="Q23" s="1887"/>
      <c r="R23" s="1846">
        <v>2494</v>
      </c>
      <c r="S23" s="1846">
        <f t="shared" si="0"/>
        <v>0</v>
      </c>
    </row>
    <row r="24" spans="1:20" ht="13.5" x14ac:dyDescent="0.25">
      <c r="A24" s="228">
        <v>6</v>
      </c>
      <c r="B24" s="410">
        <v>39163</v>
      </c>
      <c r="C24" s="423" t="s">
        <v>125</v>
      </c>
      <c r="D24" s="407">
        <v>61</v>
      </c>
      <c r="E24" s="407">
        <v>617</v>
      </c>
      <c r="F24" s="411"/>
      <c r="G24" s="407">
        <v>1</v>
      </c>
      <c r="H24" s="714" t="s">
        <v>347</v>
      </c>
      <c r="I24" s="407"/>
      <c r="J24" s="407" t="s">
        <v>19</v>
      </c>
      <c r="K24" s="407" t="s">
        <v>1641</v>
      </c>
      <c r="L24" s="412">
        <v>8661.6299999999992</v>
      </c>
      <c r="M24" s="413">
        <v>10</v>
      </c>
      <c r="N24" s="414"/>
      <c r="O24" s="414"/>
      <c r="P24" s="1258">
        <v>10</v>
      </c>
      <c r="Q24" s="1258"/>
      <c r="R24" s="414">
        <v>8661.6299999999992</v>
      </c>
      <c r="S24" s="414">
        <f t="shared" si="0"/>
        <v>0</v>
      </c>
      <c r="T24" t="s">
        <v>1642</v>
      </c>
    </row>
    <row r="25" spans="1:20" ht="13.5" x14ac:dyDescent="0.25">
      <c r="A25" s="1053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259">
        <f>SUM(L19:L24)</f>
        <v>29768.629999999997</v>
      </c>
      <c r="M25" s="1259"/>
      <c r="N25" s="1259">
        <f t="shared" ref="N25:S25" si="1">SUM(N19:N24)</f>
        <v>2775</v>
      </c>
      <c r="O25" s="1259">
        <f t="shared" si="1"/>
        <v>0</v>
      </c>
      <c r="P25" s="1259"/>
      <c r="Q25" s="1259"/>
      <c r="R25" s="1259">
        <f t="shared" si="1"/>
        <v>29768.629999999997</v>
      </c>
      <c r="S25" s="1259">
        <f t="shared" si="1"/>
        <v>0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41"/>
      <c r="D27" s="1652"/>
    </row>
    <row r="28" spans="1:20" x14ac:dyDescent="0.2">
      <c r="C28" s="1641"/>
      <c r="D28" s="1652"/>
    </row>
    <row r="29" spans="1:20" x14ac:dyDescent="0.2">
      <c r="C29" s="1641"/>
      <c r="D29" s="1648"/>
    </row>
    <row r="30" spans="1:20" x14ac:dyDescent="0.2">
      <c r="C30" s="1641"/>
      <c r="D30" s="1641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48"/>
      <c r="Q31" s="1048"/>
      <c r="R31" s="1048"/>
      <c r="S31" s="1048"/>
    </row>
    <row r="32" spans="1:20" x14ac:dyDescent="0.2">
      <c r="A32" s="1973" t="s">
        <v>51</v>
      </c>
      <c r="B32" s="1973"/>
      <c r="C32" s="1973"/>
      <c r="D32" s="1973"/>
      <c r="E32" s="1973"/>
      <c r="F32" s="1973"/>
      <c r="G32" s="1973"/>
      <c r="H32" s="1202"/>
      <c r="I32" s="1974" t="s">
        <v>1620</v>
      </c>
      <c r="J32" s="1974"/>
      <c r="K32" s="1974"/>
      <c r="L32" s="1974"/>
      <c r="M32" s="1974"/>
      <c r="O32" s="34"/>
      <c r="P32" s="1973" t="s">
        <v>1621</v>
      </c>
      <c r="Q32" s="1973"/>
      <c r="R32" s="1973"/>
      <c r="S32" s="1973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topLeftCell="A18" zoomScale="80" zoomScaleNormal="80" workbookViewId="0">
      <selection activeCell="Q44" sqref="Q44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8.140625" customWidth="1"/>
    <col min="4" max="4" width="14.140625" customWidth="1"/>
    <col min="5" max="5" width="11.7109375" customWidth="1"/>
    <col min="6" max="6" width="9" customWidth="1"/>
    <col min="7" max="7" width="5.28515625" customWidth="1"/>
    <col min="8" max="8" width="35.140625" style="58" customWidth="1"/>
    <col min="9" max="9" width="12.28515625" style="1" customWidth="1"/>
    <col min="10" max="10" width="17.140625" style="1" customWidth="1"/>
    <col min="11" max="11" width="21.7109375" customWidth="1"/>
    <col min="12" max="12" width="14.7109375" customWidth="1"/>
    <col min="13" max="13" width="6.5703125" customWidth="1"/>
    <col min="14" max="14" width="14.140625" customWidth="1"/>
    <col min="15" max="15" width="12" customWidth="1"/>
    <col min="16" max="16" width="5.28515625" customWidth="1"/>
    <col min="17" max="17" width="4.8554687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978" t="s">
        <v>0</v>
      </c>
      <c r="B7" s="1978"/>
      <c r="C7" s="1978"/>
      <c r="D7" s="1978"/>
      <c r="E7" s="1978"/>
      <c r="F7" s="1978"/>
      <c r="G7" s="1978"/>
      <c r="H7" s="1978"/>
      <c r="I7" s="1978"/>
      <c r="J7" s="1978"/>
      <c r="K7" s="1978"/>
      <c r="L7" s="1978"/>
      <c r="M7" s="1978"/>
      <c r="N7" s="1978"/>
      <c r="O7" s="1978"/>
      <c r="P7" s="1978"/>
      <c r="Q7" s="1978"/>
      <c r="R7" s="1978"/>
      <c r="S7" s="1978"/>
    </row>
    <row r="8" spans="1:19" x14ac:dyDescent="0.2">
      <c r="A8" s="1978" t="s">
        <v>1</v>
      </c>
      <c r="B8" s="1978"/>
      <c r="C8" s="1978"/>
      <c r="D8" s="1978"/>
      <c r="E8" s="1978"/>
      <c r="F8" s="1978"/>
      <c r="G8" s="1978"/>
      <c r="H8" s="1978"/>
      <c r="I8" s="1978"/>
      <c r="J8" s="1978"/>
      <c r="K8" s="1978"/>
      <c r="L8" s="1978"/>
      <c r="M8" s="1978"/>
      <c r="N8" s="1978"/>
      <c r="O8" s="1978"/>
      <c r="P8" s="1978"/>
      <c r="Q8" s="1978"/>
      <c r="R8" s="1978"/>
      <c r="S8" s="1978"/>
    </row>
    <row r="9" spans="1:19" x14ac:dyDescent="0.2">
      <c r="A9" s="1978" t="s">
        <v>2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78" t="s">
        <v>3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5" t="s">
        <v>1814</v>
      </c>
      <c r="B11" s="1975"/>
      <c r="C11" s="1975"/>
      <c r="D11" s="1975"/>
      <c r="E11" s="1975"/>
      <c r="F11" s="1975"/>
      <c r="G11" s="1975"/>
      <c r="H11" s="1975"/>
      <c r="I11" s="1975"/>
      <c r="J11" s="1975"/>
      <c r="K11" s="1975"/>
      <c r="L11" s="1975"/>
      <c r="M11" s="1975"/>
      <c r="N11" s="1975"/>
      <c r="O11" s="1975"/>
      <c r="P11" s="1975"/>
      <c r="Q11" s="1975"/>
      <c r="R11" s="1975"/>
      <c r="S11" s="1975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51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60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1805</v>
      </c>
      <c r="S13" s="1051" t="s">
        <v>1619</v>
      </c>
    </row>
    <row r="14" spans="1:19" x14ac:dyDescent="0.2">
      <c r="A14" s="956">
        <v>1</v>
      </c>
      <c r="B14" s="335">
        <v>2</v>
      </c>
      <c r="C14" s="956">
        <v>3</v>
      </c>
      <c r="D14" s="335">
        <v>4</v>
      </c>
      <c r="E14" s="956">
        <v>5</v>
      </c>
      <c r="F14" s="335">
        <v>6</v>
      </c>
      <c r="G14" s="956">
        <v>7</v>
      </c>
      <c r="H14" s="335">
        <v>8</v>
      </c>
      <c r="I14" s="956">
        <v>9</v>
      </c>
      <c r="J14" s="335">
        <v>10</v>
      </c>
      <c r="K14" s="956">
        <v>11</v>
      </c>
      <c r="L14" s="335">
        <v>12</v>
      </c>
      <c r="M14" s="956">
        <v>13</v>
      </c>
      <c r="N14" s="335">
        <v>14</v>
      </c>
      <c r="O14" s="956">
        <v>15</v>
      </c>
      <c r="P14" s="335">
        <v>16</v>
      </c>
      <c r="Q14" s="956">
        <v>17</v>
      </c>
      <c r="R14" s="335">
        <v>18</v>
      </c>
      <c r="S14" s="956">
        <v>19</v>
      </c>
    </row>
    <row r="15" spans="1:19" ht="15" x14ac:dyDescent="0.2">
      <c r="A15" s="956">
        <v>1</v>
      </c>
      <c r="B15" s="333">
        <v>40634</v>
      </c>
      <c r="C15" s="1175" t="s">
        <v>125</v>
      </c>
      <c r="D15" s="334">
        <v>61</v>
      </c>
      <c r="E15" s="334">
        <v>614</v>
      </c>
      <c r="F15" s="1155"/>
      <c r="G15" s="334">
        <v>1</v>
      </c>
      <c r="H15" s="1036" t="s">
        <v>234</v>
      </c>
      <c r="I15" s="334"/>
      <c r="J15" s="334" t="s">
        <v>28</v>
      </c>
      <c r="K15" s="334" t="s">
        <v>702</v>
      </c>
      <c r="L15" s="1037">
        <v>18900</v>
      </c>
      <c r="M15" s="338">
        <v>3</v>
      </c>
      <c r="N15" s="952"/>
      <c r="O15" s="952"/>
      <c r="P15" s="1166">
        <v>3</v>
      </c>
      <c r="Q15" s="1166"/>
      <c r="R15" s="952">
        <v>18900</v>
      </c>
      <c r="S15" s="952">
        <f t="shared" ref="S15:S41" si="0">IF(M15=0,"N/A",+L15-R15)</f>
        <v>0</v>
      </c>
    </row>
    <row r="16" spans="1:19" ht="15" x14ac:dyDescent="0.2">
      <c r="A16" s="956">
        <v>2</v>
      </c>
      <c r="B16" s="333">
        <v>40015</v>
      </c>
      <c r="C16" s="1175" t="s">
        <v>125</v>
      </c>
      <c r="D16" s="334">
        <v>61</v>
      </c>
      <c r="E16" s="334">
        <v>614</v>
      </c>
      <c r="F16" s="1155"/>
      <c r="G16" s="334">
        <v>1</v>
      </c>
      <c r="H16" s="1036" t="s">
        <v>432</v>
      </c>
      <c r="I16" s="334"/>
      <c r="J16" s="334" t="s">
        <v>431</v>
      </c>
      <c r="K16" s="334" t="s">
        <v>702</v>
      </c>
      <c r="L16" s="1037">
        <v>6710</v>
      </c>
      <c r="M16" s="338">
        <v>3</v>
      </c>
      <c r="N16" s="952"/>
      <c r="O16" s="952"/>
      <c r="P16" s="1166">
        <v>3</v>
      </c>
      <c r="Q16" s="1166"/>
      <c r="R16" s="952">
        <v>6710</v>
      </c>
      <c r="S16" s="952">
        <f t="shared" si="0"/>
        <v>0</v>
      </c>
    </row>
    <row r="17" spans="1:19" ht="15" x14ac:dyDescent="0.2">
      <c r="A17" s="956">
        <v>3</v>
      </c>
      <c r="B17" s="333">
        <v>40015</v>
      </c>
      <c r="C17" s="1175" t="s">
        <v>125</v>
      </c>
      <c r="D17" s="334">
        <v>61</v>
      </c>
      <c r="E17" s="334">
        <v>614</v>
      </c>
      <c r="F17" s="1155"/>
      <c r="G17" s="334">
        <v>1</v>
      </c>
      <c r="H17" s="1036" t="s">
        <v>88</v>
      </c>
      <c r="I17" s="334">
        <v>4</v>
      </c>
      <c r="J17" s="334" t="s">
        <v>433</v>
      </c>
      <c r="K17" s="334" t="s">
        <v>702</v>
      </c>
      <c r="L17" s="1037">
        <v>200</v>
      </c>
      <c r="M17" s="338">
        <v>3</v>
      </c>
      <c r="N17" s="952"/>
      <c r="O17" s="952"/>
      <c r="P17" s="1166">
        <v>3</v>
      </c>
      <c r="Q17" s="1166"/>
      <c r="R17" s="952">
        <v>200</v>
      </c>
      <c r="S17" s="952">
        <f t="shared" si="0"/>
        <v>0</v>
      </c>
    </row>
    <row r="18" spans="1:19" ht="15" x14ac:dyDescent="0.2">
      <c r="A18" s="956">
        <v>4</v>
      </c>
      <c r="B18" s="333">
        <v>40015</v>
      </c>
      <c r="C18" s="1175" t="s">
        <v>125</v>
      </c>
      <c r="D18" s="334">
        <v>61</v>
      </c>
      <c r="E18" s="334">
        <v>614</v>
      </c>
      <c r="F18" s="1155"/>
      <c r="G18" s="334">
        <v>2</v>
      </c>
      <c r="H18" s="1036" t="s">
        <v>340</v>
      </c>
      <c r="I18" s="334"/>
      <c r="J18" s="334" t="s">
        <v>77</v>
      </c>
      <c r="K18" s="334" t="s">
        <v>702</v>
      </c>
      <c r="L18" s="1037">
        <v>225.01</v>
      </c>
      <c r="M18" s="338">
        <v>3</v>
      </c>
      <c r="N18" s="952"/>
      <c r="O18" s="952"/>
      <c r="P18" s="1166">
        <v>3</v>
      </c>
      <c r="Q18" s="1166"/>
      <c r="R18" s="952">
        <v>225.01</v>
      </c>
      <c r="S18" s="952">
        <f t="shared" si="0"/>
        <v>0</v>
      </c>
    </row>
    <row r="19" spans="1:19" ht="15" x14ac:dyDescent="0.2">
      <c r="A19" s="956">
        <v>5</v>
      </c>
      <c r="B19" s="1034">
        <v>40015</v>
      </c>
      <c r="C19" s="1175" t="s">
        <v>125</v>
      </c>
      <c r="D19" s="334">
        <v>61</v>
      </c>
      <c r="E19" s="334">
        <v>614</v>
      </c>
      <c r="F19" s="1155"/>
      <c r="G19" s="334">
        <v>1</v>
      </c>
      <c r="H19" s="1036" t="s">
        <v>30</v>
      </c>
      <c r="I19" s="334" t="s">
        <v>435</v>
      </c>
      <c r="J19" s="334" t="s">
        <v>434</v>
      </c>
      <c r="K19" s="334" t="s">
        <v>702</v>
      </c>
      <c r="L19" s="1037">
        <v>1620</v>
      </c>
      <c r="M19" s="338">
        <v>3</v>
      </c>
      <c r="N19" s="952"/>
      <c r="O19" s="952"/>
      <c r="P19" s="1166">
        <v>3</v>
      </c>
      <c r="Q19" s="1166"/>
      <c r="R19" s="952">
        <v>1620</v>
      </c>
      <c r="S19" s="952">
        <f t="shared" si="0"/>
        <v>0</v>
      </c>
    </row>
    <row r="20" spans="1:19" ht="15" x14ac:dyDescent="0.2">
      <c r="A20" s="956">
        <v>6</v>
      </c>
      <c r="B20" s="1034">
        <v>40015</v>
      </c>
      <c r="C20" s="1175" t="s">
        <v>125</v>
      </c>
      <c r="D20" s="334">
        <v>61</v>
      </c>
      <c r="E20" s="334">
        <v>614</v>
      </c>
      <c r="F20" s="1155"/>
      <c r="G20" s="334">
        <v>1</v>
      </c>
      <c r="H20" s="1036" t="s">
        <v>31</v>
      </c>
      <c r="I20" s="334"/>
      <c r="J20" s="334"/>
      <c r="K20" s="334" t="s">
        <v>702</v>
      </c>
      <c r="L20" s="1037">
        <v>8689.98</v>
      </c>
      <c r="M20" s="338">
        <v>3</v>
      </c>
      <c r="N20" s="952"/>
      <c r="O20" s="952"/>
      <c r="P20" s="1166">
        <v>3</v>
      </c>
      <c r="Q20" s="1166"/>
      <c r="R20" s="952">
        <v>8689.98</v>
      </c>
      <c r="S20" s="952">
        <f t="shared" si="0"/>
        <v>0</v>
      </c>
    </row>
    <row r="21" spans="1:19" ht="15" x14ac:dyDescent="0.2">
      <c r="A21" s="956">
        <v>7</v>
      </c>
      <c r="B21" s="1034">
        <v>39597</v>
      </c>
      <c r="C21" s="1175" t="s">
        <v>125</v>
      </c>
      <c r="D21" s="334">
        <v>61</v>
      </c>
      <c r="E21" s="334">
        <v>614</v>
      </c>
      <c r="F21" s="1155"/>
      <c r="G21" s="334">
        <v>1</v>
      </c>
      <c r="H21" s="1036" t="s">
        <v>126</v>
      </c>
      <c r="I21" s="334" t="s">
        <v>133</v>
      </c>
      <c r="J21" s="334" t="s">
        <v>72</v>
      </c>
      <c r="K21" s="334" t="s">
        <v>702</v>
      </c>
      <c r="L21" s="1037">
        <v>9164</v>
      </c>
      <c r="M21" s="338">
        <v>3</v>
      </c>
      <c r="N21" s="952"/>
      <c r="O21" s="952"/>
      <c r="P21" s="1166">
        <v>3</v>
      </c>
      <c r="Q21" s="1166"/>
      <c r="R21" s="952">
        <v>9164</v>
      </c>
      <c r="S21" s="952">
        <f t="shared" si="0"/>
        <v>0</v>
      </c>
    </row>
    <row r="22" spans="1:19" ht="15" x14ac:dyDescent="0.2">
      <c r="A22" s="956">
        <v>8</v>
      </c>
      <c r="B22" s="1034">
        <v>39597</v>
      </c>
      <c r="C22" s="1175" t="s">
        <v>125</v>
      </c>
      <c r="D22" s="334">
        <v>61</v>
      </c>
      <c r="E22" s="334">
        <v>614</v>
      </c>
      <c r="F22" s="1155"/>
      <c r="G22" s="334">
        <v>1</v>
      </c>
      <c r="H22" s="1036" t="s">
        <v>31</v>
      </c>
      <c r="I22" s="334"/>
      <c r="J22" s="334" t="s">
        <v>128</v>
      </c>
      <c r="K22" s="334" t="s">
        <v>702</v>
      </c>
      <c r="L22" s="1037">
        <v>12220</v>
      </c>
      <c r="M22" s="338">
        <v>3</v>
      </c>
      <c r="N22" s="952"/>
      <c r="O22" s="952"/>
      <c r="P22" s="1166">
        <v>3</v>
      </c>
      <c r="Q22" s="1166"/>
      <c r="R22" s="952">
        <v>12220</v>
      </c>
      <c r="S22" s="952">
        <f t="shared" si="0"/>
        <v>0</v>
      </c>
    </row>
    <row r="23" spans="1:19" ht="15" x14ac:dyDescent="0.2">
      <c r="A23" s="956">
        <v>9</v>
      </c>
      <c r="B23" s="1034">
        <v>40920</v>
      </c>
      <c r="C23" s="1175" t="s">
        <v>125</v>
      </c>
      <c r="D23" s="334">
        <v>61</v>
      </c>
      <c r="E23" s="334">
        <v>614</v>
      </c>
      <c r="F23" s="1155"/>
      <c r="G23" s="334">
        <v>1</v>
      </c>
      <c r="H23" s="1036" t="s">
        <v>30</v>
      </c>
      <c r="I23" s="334"/>
      <c r="J23" s="334" t="s">
        <v>73</v>
      </c>
      <c r="K23" s="334" t="s">
        <v>702</v>
      </c>
      <c r="L23" s="1037">
        <v>2976</v>
      </c>
      <c r="M23" s="1177">
        <v>3</v>
      </c>
      <c r="N23" s="952"/>
      <c r="O23" s="952"/>
      <c r="P23" s="1166">
        <v>3</v>
      </c>
      <c r="Q23" s="1166"/>
      <c r="R23" s="952">
        <v>2976</v>
      </c>
      <c r="S23" s="952">
        <f t="shared" si="0"/>
        <v>0</v>
      </c>
    </row>
    <row r="24" spans="1:19" ht="15" x14ac:dyDescent="0.2">
      <c r="A24" s="956">
        <v>10</v>
      </c>
      <c r="B24" s="1034">
        <v>39597</v>
      </c>
      <c r="C24" s="1175" t="s">
        <v>125</v>
      </c>
      <c r="D24" s="334">
        <v>61</v>
      </c>
      <c r="E24" s="334">
        <v>614</v>
      </c>
      <c r="F24" s="1155"/>
      <c r="G24" s="334">
        <v>1</v>
      </c>
      <c r="H24" s="1036" t="s">
        <v>88</v>
      </c>
      <c r="I24" s="334"/>
      <c r="J24" s="334" t="s">
        <v>134</v>
      </c>
      <c r="K24" s="334" t="s">
        <v>702</v>
      </c>
      <c r="L24" s="1037">
        <v>175</v>
      </c>
      <c r="M24" s="338">
        <v>3</v>
      </c>
      <c r="N24" s="952"/>
      <c r="O24" s="952"/>
      <c r="P24" s="1166">
        <v>3</v>
      </c>
      <c r="Q24" s="1166"/>
      <c r="R24" s="952">
        <v>175</v>
      </c>
      <c r="S24" s="952">
        <f t="shared" si="0"/>
        <v>0</v>
      </c>
    </row>
    <row r="25" spans="1:19" ht="15" x14ac:dyDescent="0.2">
      <c r="A25" s="956">
        <v>11</v>
      </c>
      <c r="B25" s="1034">
        <v>39597</v>
      </c>
      <c r="C25" s="1175" t="s">
        <v>125</v>
      </c>
      <c r="D25" s="334">
        <v>61</v>
      </c>
      <c r="E25" s="334">
        <v>614</v>
      </c>
      <c r="F25" s="1155"/>
      <c r="G25" s="334">
        <v>2</v>
      </c>
      <c r="H25" s="1036" t="s">
        <v>135</v>
      </c>
      <c r="I25" s="334"/>
      <c r="J25" s="334"/>
      <c r="K25" s="334" t="s">
        <v>702</v>
      </c>
      <c r="L25" s="1037">
        <v>450</v>
      </c>
      <c r="M25" s="338">
        <v>3</v>
      </c>
      <c r="N25" s="952"/>
      <c r="O25" s="952"/>
      <c r="P25" s="1166">
        <v>3</v>
      </c>
      <c r="Q25" s="1166"/>
      <c r="R25" s="952">
        <v>450</v>
      </c>
      <c r="S25" s="952">
        <f t="shared" si="0"/>
        <v>0</v>
      </c>
    </row>
    <row r="26" spans="1:19" ht="15" x14ac:dyDescent="0.2">
      <c r="A26" s="956">
        <v>14</v>
      </c>
      <c r="B26" s="1034">
        <v>36890</v>
      </c>
      <c r="C26" s="1175" t="s">
        <v>125</v>
      </c>
      <c r="D26" s="334">
        <v>61</v>
      </c>
      <c r="E26" s="334">
        <v>616</v>
      </c>
      <c r="F26" s="1155"/>
      <c r="G26" s="334">
        <v>1</v>
      </c>
      <c r="H26" s="1036" t="s">
        <v>37</v>
      </c>
      <c r="I26" s="334"/>
      <c r="J26" s="334" t="s">
        <v>438</v>
      </c>
      <c r="K26" s="334" t="s">
        <v>702</v>
      </c>
      <c r="L26" s="1037">
        <v>3500</v>
      </c>
      <c r="M26" s="338">
        <v>3</v>
      </c>
      <c r="N26" s="952"/>
      <c r="O26" s="952"/>
      <c r="P26" s="1166">
        <v>3</v>
      </c>
      <c r="Q26" s="1166"/>
      <c r="R26" s="952">
        <v>3500</v>
      </c>
      <c r="S26" s="952">
        <f t="shared" si="0"/>
        <v>0</v>
      </c>
    </row>
    <row r="27" spans="1:19" ht="15" x14ac:dyDescent="0.2">
      <c r="A27" s="956">
        <v>15</v>
      </c>
      <c r="B27" s="1034">
        <v>40254</v>
      </c>
      <c r="C27" s="334">
        <v>61</v>
      </c>
      <c r="D27" s="334">
        <v>61</v>
      </c>
      <c r="E27" s="334">
        <v>617</v>
      </c>
      <c r="F27" s="1158"/>
      <c r="G27" s="334">
        <v>1</v>
      </c>
      <c r="H27" s="1036" t="s">
        <v>18</v>
      </c>
      <c r="I27" s="1158"/>
      <c r="J27" s="334" t="s">
        <v>528</v>
      </c>
      <c r="K27" s="334" t="s">
        <v>702</v>
      </c>
      <c r="L27" s="1189">
        <v>3401.7</v>
      </c>
      <c r="M27" s="338">
        <v>10</v>
      </c>
      <c r="N27" s="339">
        <f t="shared" ref="N27:N32" si="1">IF(M27=0,"N/A",+L27/M27)</f>
        <v>340.16999999999996</v>
      </c>
      <c r="O27" s="1654">
        <f t="shared" ref="O27:O32" si="2">IF(M27=0,"N/A",+N27/12)</f>
        <v>28.347499999999997</v>
      </c>
      <c r="P27" s="1157">
        <v>7</v>
      </c>
      <c r="Q27" s="1157">
        <v>6</v>
      </c>
      <c r="R27" s="339">
        <f t="shared" ref="R27:R35" si="3">IF(M27=0,"N/A",+N27*P27+O27*Q27)</f>
        <v>2551.2749999999996</v>
      </c>
      <c r="S27" s="339">
        <f t="shared" si="0"/>
        <v>850.42500000000018</v>
      </c>
    </row>
    <row r="28" spans="1:19" ht="15" x14ac:dyDescent="0.2">
      <c r="A28" s="956">
        <v>16</v>
      </c>
      <c r="B28" s="1034">
        <v>42144</v>
      </c>
      <c r="C28" s="334">
        <v>61</v>
      </c>
      <c r="D28" s="334">
        <v>61</v>
      </c>
      <c r="E28" s="334" t="s">
        <v>1106</v>
      </c>
      <c r="F28" s="1158"/>
      <c r="G28" s="334">
        <v>1</v>
      </c>
      <c r="H28" s="1036" t="s">
        <v>1199</v>
      </c>
      <c r="I28" s="334" t="s">
        <v>1644</v>
      </c>
      <c r="J28" s="334" t="s">
        <v>134</v>
      </c>
      <c r="K28" s="334" t="s">
        <v>702</v>
      </c>
      <c r="L28" s="1189">
        <v>10022</v>
      </c>
      <c r="M28" s="338">
        <v>3</v>
      </c>
      <c r="N28" s="339">
        <f t="shared" si="1"/>
        <v>3340.6666666666665</v>
      </c>
      <c r="O28" s="1654">
        <f t="shared" si="2"/>
        <v>278.38888888888886</v>
      </c>
      <c r="P28" s="1157">
        <v>2</v>
      </c>
      <c r="Q28" s="1157">
        <v>4</v>
      </c>
      <c r="R28" s="339">
        <f t="shared" si="3"/>
        <v>7794.8888888888887</v>
      </c>
      <c r="S28" s="339">
        <f t="shared" si="0"/>
        <v>2227.1111111111113</v>
      </c>
    </row>
    <row r="29" spans="1:19" ht="38.25" customHeight="1" x14ac:dyDescent="0.2">
      <c r="A29" s="956">
        <v>17</v>
      </c>
      <c r="B29" s="1034">
        <v>42144</v>
      </c>
      <c r="C29" s="334">
        <v>61</v>
      </c>
      <c r="D29" s="334">
        <v>61</v>
      </c>
      <c r="E29" s="334" t="s">
        <v>1106</v>
      </c>
      <c r="F29" s="1158"/>
      <c r="G29" s="334">
        <v>1</v>
      </c>
      <c r="H29" s="1036" t="s">
        <v>1200</v>
      </c>
      <c r="I29" s="1158"/>
      <c r="J29" s="334" t="s">
        <v>73</v>
      </c>
      <c r="K29" s="334" t="s">
        <v>702</v>
      </c>
      <c r="L29" s="1189">
        <v>1724.99</v>
      </c>
      <c r="M29" s="338">
        <v>3</v>
      </c>
      <c r="N29" s="339">
        <f t="shared" si="1"/>
        <v>574.99666666666667</v>
      </c>
      <c r="O29" s="1654">
        <f t="shared" si="2"/>
        <v>47.916388888888889</v>
      </c>
      <c r="P29" s="1157">
        <v>2</v>
      </c>
      <c r="Q29" s="1157">
        <v>4</v>
      </c>
      <c r="R29" s="339">
        <f t="shared" si="3"/>
        <v>1341.6588888888889</v>
      </c>
      <c r="S29" s="339">
        <f t="shared" si="0"/>
        <v>383.33111111111111</v>
      </c>
    </row>
    <row r="30" spans="1:19" ht="15" x14ac:dyDescent="0.2">
      <c r="A30" s="956">
        <v>18</v>
      </c>
      <c r="B30" s="1034">
        <v>42144</v>
      </c>
      <c r="C30" s="334">
        <v>61</v>
      </c>
      <c r="D30" s="334">
        <v>61</v>
      </c>
      <c r="E30" s="334" t="s">
        <v>1106</v>
      </c>
      <c r="F30" s="1158"/>
      <c r="G30" s="334">
        <v>1</v>
      </c>
      <c r="H30" s="1036" t="s">
        <v>1202</v>
      </c>
      <c r="I30" s="1158"/>
      <c r="J30" s="334" t="s">
        <v>1201</v>
      </c>
      <c r="K30" s="334" t="s">
        <v>702</v>
      </c>
      <c r="L30" s="1189">
        <v>6915</v>
      </c>
      <c r="M30" s="338">
        <v>3</v>
      </c>
      <c r="N30" s="339">
        <f t="shared" si="1"/>
        <v>2305</v>
      </c>
      <c r="O30" s="1654">
        <f t="shared" si="2"/>
        <v>192.08333333333334</v>
      </c>
      <c r="P30" s="1157">
        <v>2</v>
      </c>
      <c r="Q30" s="1157">
        <v>4</v>
      </c>
      <c r="R30" s="339">
        <f t="shared" si="3"/>
        <v>5378.333333333333</v>
      </c>
      <c r="S30" s="339">
        <f t="shared" si="0"/>
        <v>1536.666666666667</v>
      </c>
    </row>
    <row r="31" spans="1:19" ht="15" x14ac:dyDescent="0.2">
      <c r="A31" s="956">
        <v>19</v>
      </c>
      <c r="B31" s="1034">
        <v>42227</v>
      </c>
      <c r="C31" s="334">
        <v>61</v>
      </c>
      <c r="D31" s="334">
        <v>61</v>
      </c>
      <c r="E31" s="334" t="s">
        <v>1106</v>
      </c>
      <c r="F31" s="1158"/>
      <c r="G31" s="334">
        <v>1</v>
      </c>
      <c r="H31" s="1036" t="s">
        <v>1203</v>
      </c>
      <c r="I31" s="1158"/>
      <c r="J31" s="334" t="s">
        <v>1204</v>
      </c>
      <c r="K31" s="334" t="s">
        <v>702</v>
      </c>
      <c r="L31" s="1189">
        <v>34574</v>
      </c>
      <c r="M31" s="338">
        <v>3</v>
      </c>
      <c r="N31" s="339">
        <f t="shared" si="1"/>
        <v>11524.666666666666</v>
      </c>
      <c r="O31" s="1654">
        <f t="shared" si="2"/>
        <v>960.3888888888888</v>
      </c>
      <c r="P31" s="1157">
        <v>2</v>
      </c>
      <c r="Q31" s="1157">
        <v>1</v>
      </c>
      <c r="R31" s="339">
        <f t="shared" si="3"/>
        <v>24009.722222222223</v>
      </c>
      <c r="S31" s="339">
        <f t="shared" si="0"/>
        <v>10564.277777777777</v>
      </c>
    </row>
    <row r="32" spans="1:19" ht="15" x14ac:dyDescent="0.2">
      <c r="A32" s="956">
        <v>20</v>
      </c>
      <c r="B32" s="333">
        <v>39456</v>
      </c>
      <c r="C32" s="1175" t="s">
        <v>125</v>
      </c>
      <c r="D32" s="334">
        <v>61</v>
      </c>
      <c r="E32" s="334">
        <v>617</v>
      </c>
      <c r="F32" s="1155"/>
      <c r="G32" s="334">
        <v>1</v>
      </c>
      <c r="H32" s="1036" t="s">
        <v>138</v>
      </c>
      <c r="I32" s="334"/>
      <c r="J32" s="334" t="s">
        <v>19</v>
      </c>
      <c r="K32" s="334" t="s">
        <v>702</v>
      </c>
      <c r="L32" s="1037">
        <v>5104</v>
      </c>
      <c r="M32" s="338">
        <v>10</v>
      </c>
      <c r="N32" s="339">
        <f t="shared" si="1"/>
        <v>510.4</v>
      </c>
      <c r="O32" s="1654">
        <f t="shared" si="2"/>
        <v>42.533333333333331</v>
      </c>
      <c r="P32" s="1157">
        <v>9</v>
      </c>
      <c r="Q32" s="1157">
        <v>8</v>
      </c>
      <c r="R32" s="339">
        <f t="shared" si="3"/>
        <v>4933.8666666666659</v>
      </c>
      <c r="S32" s="339">
        <f t="shared" si="0"/>
        <v>170.13333333333412</v>
      </c>
    </row>
    <row r="33" spans="1:20" ht="15" x14ac:dyDescent="0.2">
      <c r="A33" s="956">
        <v>22</v>
      </c>
      <c r="B33" s="333">
        <v>38785</v>
      </c>
      <c r="C33" s="1156" t="s">
        <v>125</v>
      </c>
      <c r="D33" s="334">
        <v>61</v>
      </c>
      <c r="E33" s="334">
        <v>617</v>
      </c>
      <c r="F33" s="1155"/>
      <c r="G33" s="334">
        <v>1</v>
      </c>
      <c r="H33" s="1036" t="s">
        <v>825</v>
      </c>
      <c r="I33" s="334"/>
      <c r="J33" s="334" t="s">
        <v>19</v>
      </c>
      <c r="K33" s="334" t="s">
        <v>702</v>
      </c>
      <c r="L33" s="1037">
        <v>2295</v>
      </c>
      <c r="M33" s="338">
        <v>10</v>
      </c>
      <c r="N33" s="952"/>
      <c r="O33" s="1655"/>
      <c r="P33" s="1166">
        <v>10</v>
      </c>
      <c r="Q33" s="1166"/>
      <c r="R33" s="952">
        <v>2295</v>
      </c>
      <c r="S33" s="952">
        <f t="shared" si="0"/>
        <v>0</v>
      </c>
    </row>
    <row r="34" spans="1:20" ht="15" x14ac:dyDescent="0.2">
      <c r="A34" s="956">
        <v>23</v>
      </c>
      <c r="B34" s="333">
        <v>39660</v>
      </c>
      <c r="C34" s="1156" t="s">
        <v>125</v>
      </c>
      <c r="D34" s="1179">
        <v>61</v>
      </c>
      <c r="E34" s="1179">
        <v>617</v>
      </c>
      <c r="F34" s="334"/>
      <c r="G34" s="334">
        <v>1</v>
      </c>
      <c r="H34" s="1036" t="s">
        <v>593</v>
      </c>
      <c r="I34" s="334"/>
      <c r="J34" s="334" t="s">
        <v>19</v>
      </c>
      <c r="K34" s="334" t="s">
        <v>702</v>
      </c>
      <c r="L34" s="1037">
        <v>3335</v>
      </c>
      <c r="M34" s="338">
        <v>10</v>
      </c>
      <c r="N34" s="339">
        <f>IF(M34=0,"N/A",+L34/M34)</f>
        <v>333.5</v>
      </c>
      <c r="O34" s="1654">
        <f>IF(M34=0,"N/A",+N34/12)</f>
        <v>27.791666666666668</v>
      </c>
      <c r="P34" s="1157">
        <v>9</v>
      </c>
      <c r="Q34" s="1157">
        <v>2</v>
      </c>
      <c r="R34" s="339">
        <f t="shared" si="3"/>
        <v>3057.0833333333335</v>
      </c>
      <c r="S34" s="339">
        <f t="shared" si="0"/>
        <v>277.91666666666652</v>
      </c>
    </row>
    <row r="35" spans="1:20" ht="15" x14ac:dyDescent="0.2">
      <c r="A35" s="956">
        <v>24</v>
      </c>
      <c r="B35" s="333" t="s">
        <v>962</v>
      </c>
      <c r="C35" s="1156" t="s">
        <v>125</v>
      </c>
      <c r="D35" s="334">
        <v>61</v>
      </c>
      <c r="E35" s="1158" t="s">
        <v>1107</v>
      </c>
      <c r="F35" s="1155"/>
      <c r="G35" s="334">
        <v>1</v>
      </c>
      <c r="H35" s="1036" t="s">
        <v>957</v>
      </c>
      <c r="I35" s="334" t="s">
        <v>959</v>
      </c>
      <c r="J35" s="334" t="s">
        <v>958</v>
      </c>
      <c r="K35" s="334" t="s">
        <v>702</v>
      </c>
      <c r="L35" s="1037">
        <v>6608</v>
      </c>
      <c r="M35" s="338">
        <v>10</v>
      </c>
      <c r="N35" s="1242">
        <v>660.8</v>
      </c>
      <c r="O35" s="1654">
        <v>55.07</v>
      </c>
      <c r="P35" s="1157">
        <v>3</v>
      </c>
      <c r="Q35" s="1157">
        <v>8</v>
      </c>
      <c r="R35" s="339">
        <f t="shared" si="3"/>
        <v>2422.96</v>
      </c>
      <c r="S35" s="339">
        <f t="shared" si="0"/>
        <v>4185.04</v>
      </c>
    </row>
    <row r="36" spans="1:20" ht="15" x14ac:dyDescent="0.2">
      <c r="A36" s="956">
        <v>25</v>
      </c>
      <c r="B36" s="333">
        <v>36843</v>
      </c>
      <c r="C36" s="1175" t="s">
        <v>125</v>
      </c>
      <c r="D36" s="334">
        <v>61</v>
      </c>
      <c r="E36" s="334">
        <v>617</v>
      </c>
      <c r="F36" s="1155"/>
      <c r="G36" s="334">
        <v>1</v>
      </c>
      <c r="H36" s="1036" t="s">
        <v>137</v>
      </c>
      <c r="I36" s="334"/>
      <c r="J36" s="334" t="s">
        <v>19</v>
      </c>
      <c r="K36" s="334" t="s">
        <v>702</v>
      </c>
      <c r="L36" s="1037">
        <v>10000</v>
      </c>
      <c r="M36" s="338">
        <v>10</v>
      </c>
      <c r="N36" s="952"/>
      <c r="O36" s="952"/>
      <c r="P36" s="1166">
        <v>10</v>
      </c>
      <c r="Q36" s="1166"/>
      <c r="R36" s="952">
        <v>10000</v>
      </c>
      <c r="S36" s="952">
        <f t="shared" si="0"/>
        <v>0</v>
      </c>
    </row>
    <row r="37" spans="1:20" ht="15" x14ac:dyDescent="0.2">
      <c r="A37" s="956">
        <v>26</v>
      </c>
      <c r="B37" s="333">
        <v>37570</v>
      </c>
      <c r="C37" s="1175" t="s">
        <v>125</v>
      </c>
      <c r="D37" s="334">
        <v>61</v>
      </c>
      <c r="E37" s="334">
        <v>617</v>
      </c>
      <c r="F37" s="334">
        <v>125532</v>
      </c>
      <c r="G37" s="334">
        <v>1</v>
      </c>
      <c r="H37" s="1036" t="s">
        <v>158</v>
      </c>
      <c r="I37" s="334"/>
      <c r="J37" s="334"/>
      <c r="K37" s="334" t="s">
        <v>702</v>
      </c>
      <c r="L37" s="1037">
        <v>5000</v>
      </c>
      <c r="M37" s="338">
        <v>10</v>
      </c>
      <c r="N37" s="952"/>
      <c r="O37" s="952"/>
      <c r="P37" s="1166">
        <v>10</v>
      </c>
      <c r="Q37" s="1166"/>
      <c r="R37" s="952">
        <v>5000</v>
      </c>
      <c r="S37" s="952">
        <f t="shared" si="0"/>
        <v>0</v>
      </c>
    </row>
    <row r="38" spans="1:20" ht="15" x14ac:dyDescent="0.2">
      <c r="A38" s="956">
        <v>27</v>
      </c>
      <c r="B38" s="333" t="s">
        <v>962</v>
      </c>
      <c r="C38" s="1175" t="s">
        <v>125</v>
      </c>
      <c r="D38" s="334">
        <v>61</v>
      </c>
      <c r="E38" s="334" t="s">
        <v>1115</v>
      </c>
      <c r="F38" s="1155"/>
      <c r="G38" s="334">
        <v>2</v>
      </c>
      <c r="H38" s="1036" t="s">
        <v>960</v>
      </c>
      <c r="I38" s="334" t="s">
        <v>961</v>
      </c>
      <c r="J38" s="334" t="s">
        <v>42</v>
      </c>
      <c r="K38" s="334" t="s">
        <v>702</v>
      </c>
      <c r="L38" s="1037">
        <v>7481.2</v>
      </c>
      <c r="M38" s="338">
        <v>10</v>
      </c>
      <c r="N38" s="339">
        <f>IF(M38=0,"N/A",+L38/M38)</f>
        <v>748.12</v>
      </c>
      <c r="O38" s="1654">
        <f>IF(M38=0,"N/A",+N38/12)</f>
        <v>62.343333333333334</v>
      </c>
      <c r="P38" s="1157">
        <v>3</v>
      </c>
      <c r="Q38" s="1157">
        <v>8</v>
      </c>
      <c r="R38" s="339">
        <f>IF(M38=0,"N/A",+N38*P38+O38*Q38)</f>
        <v>2743.1066666666666</v>
      </c>
      <c r="S38" s="339">
        <f t="shared" si="0"/>
        <v>4738.0933333333332</v>
      </c>
      <c r="T38" s="781" t="s">
        <v>1643</v>
      </c>
    </row>
    <row r="39" spans="1:20" ht="15" x14ac:dyDescent="0.2">
      <c r="A39" s="956">
        <v>28</v>
      </c>
      <c r="B39" s="333">
        <v>40261</v>
      </c>
      <c r="C39" s="1175" t="s">
        <v>125</v>
      </c>
      <c r="D39" s="334">
        <v>61</v>
      </c>
      <c r="E39" s="334">
        <v>617</v>
      </c>
      <c r="F39" s="1158"/>
      <c r="G39" s="334">
        <v>1</v>
      </c>
      <c r="H39" s="1036" t="s">
        <v>139</v>
      </c>
      <c r="I39" s="1158"/>
      <c r="J39" s="334" t="s">
        <v>42</v>
      </c>
      <c r="K39" s="334" t="s">
        <v>702</v>
      </c>
      <c r="L39" s="1189">
        <v>2679.6</v>
      </c>
      <c r="M39" s="338">
        <v>10</v>
      </c>
      <c r="N39" s="339">
        <f>IF(M39=0,"N/A",+L39/M39)</f>
        <v>267.95999999999998</v>
      </c>
      <c r="O39" s="339">
        <f>IF(M39=0,"N/A",+N39/12)</f>
        <v>22.33</v>
      </c>
      <c r="P39" s="1157">
        <v>7</v>
      </c>
      <c r="Q39" s="1157">
        <v>6</v>
      </c>
      <c r="R39" s="339">
        <f>IF(M39=0,"N/A",+N39*P39+O39*Q39)</f>
        <v>2009.6999999999998</v>
      </c>
      <c r="S39" s="339">
        <f t="shared" si="0"/>
        <v>669.90000000000009</v>
      </c>
    </row>
    <row r="40" spans="1:20" ht="15" x14ac:dyDescent="0.2">
      <c r="A40" s="956">
        <v>29</v>
      </c>
      <c r="B40" s="333">
        <v>39550</v>
      </c>
      <c r="C40" s="1175" t="s">
        <v>125</v>
      </c>
      <c r="D40" s="334">
        <v>61</v>
      </c>
      <c r="E40" s="334">
        <v>617</v>
      </c>
      <c r="F40" s="334"/>
      <c r="G40" s="334">
        <v>1</v>
      </c>
      <c r="H40" s="1036" t="s">
        <v>91</v>
      </c>
      <c r="I40" s="334"/>
      <c r="J40" s="334" t="s">
        <v>92</v>
      </c>
      <c r="K40" s="334" t="s">
        <v>702</v>
      </c>
      <c r="L40" s="1037">
        <v>17800</v>
      </c>
      <c r="M40" s="338">
        <v>10</v>
      </c>
      <c r="N40" s="339">
        <f>IF(M40=0,"N/A",+L40/M40)</f>
        <v>1780</v>
      </c>
      <c r="O40" s="339">
        <f>IF(M40=0,"N/A",+N40/12)</f>
        <v>148.33333333333334</v>
      </c>
      <c r="P40" s="1157">
        <v>9</v>
      </c>
      <c r="Q40" s="1157">
        <v>5</v>
      </c>
      <c r="R40" s="339">
        <f>IF(M40=0,"N/A",+N40*P40+O40*Q40)</f>
        <v>16761.666666666668</v>
      </c>
      <c r="S40" s="339">
        <f t="shared" si="0"/>
        <v>1038.3333333333321</v>
      </c>
    </row>
    <row r="41" spans="1:20" ht="15" x14ac:dyDescent="0.2">
      <c r="A41" s="956">
        <v>30</v>
      </c>
      <c r="B41" s="333">
        <v>36889</v>
      </c>
      <c r="C41" s="1175" t="s">
        <v>125</v>
      </c>
      <c r="D41" s="334">
        <v>61</v>
      </c>
      <c r="E41" s="334">
        <v>617</v>
      </c>
      <c r="F41" s="1155">
        <v>127900</v>
      </c>
      <c r="G41" s="334">
        <v>1</v>
      </c>
      <c r="H41" s="1036" t="s">
        <v>25</v>
      </c>
      <c r="I41" s="334"/>
      <c r="J41" s="334" t="s">
        <v>19</v>
      </c>
      <c r="K41" s="334" t="s">
        <v>702</v>
      </c>
      <c r="L41" s="1037">
        <v>6960</v>
      </c>
      <c r="M41" s="338">
        <v>10</v>
      </c>
      <c r="N41" s="952"/>
      <c r="O41" s="952"/>
      <c r="P41" s="1166">
        <v>10</v>
      </c>
      <c r="Q41" s="1166"/>
      <c r="R41" s="952">
        <v>6960</v>
      </c>
      <c r="S41" s="952">
        <f t="shared" si="0"/>
        <v>0</v>
      </c>
    </row>
    <row r="42" spans="1:20" ht="15" x14ac:dyDescent="0.2">
      <c r="A42" s="956">
        <v>31</v>
      </c>
      <c r="B42" s="333">
        <v>42800</v>
      </c>
      <c r="C42" s="1175" t="s">
        <v>125</v>
      </c>
      <c r="D42" s="334">
        <v>61</v>
      </c>
      <c r="E42" s="334">
        <v>2611.0100000000002</v>
      </c>
      <c r="F42" s="1155"/>
      <c r="G42" s="334">
        <v>1</v>
      </c>
      <c r="H42" s="1036" t="s">
        <v>1776</v>
      </c>
      <c r="I42" s="334" t="s">
        <v>1777</v>
      </c>
      <c r="J42" s="334"/>
      <c r="K42" s="334" t="s">
        <v>702</v>
      </c>
      <c r="L42" s="1037">
        <v>4477.3900000000003</v>
      </c>
      <c r="M42" s="338">
        <v>10</v>
      </c>
      <c r="N42" s="339">
        <f>IF(M42=0,"N/A",+L42/M42)</f>
        <v>447.73900000000003</v>
      </c>
      <c r="O42" s="1654">
        <f>IF(M42=0,"N/A",+N42/12)</f>
        <v>37.311583333333338</v>
      </c>
      <c r="P42" s="1157"/>
      <c r="Q42" s="1157">
        <v>6</v>
      </c>
      <c r="R42" s="339">
        <f>IF(M42=0,"N/A",+N42*P42+O42*Q42)</f>
        <v>223.86950000000002</v>
      </c>
      <c r="S42" s="339">
        <f>IF(M42=0,"N/A",+L42-R42)</f>
        <v>4253.5205000000005</v>
      </c>
    </row>
    <row r="43" spans="1:20" ht="15" x14ac:dyDescent="0.3">
      <c r="A43" s="22"/>
      <c r="B43" s="936"/>
      <c r="C43" s="277"/>
      <c r="D43" s="85"/>
      <c r="E43" s="85"/>
      <c r="F43" s="192"/>
      <c r="G43" s="85"/>
      <c r="H43" s="937"/>
      <c r="I43" s="86"/>
      <c r="J43" s="85"/>
      <c r="K43" s="192"/>
      <c r="L43" s="299">
        <f>SUM(L15:L41)</f>
        <v>188730.48</v>
      </c>
      <c r="M43" s="299"/>
      <c r="N43" s="299">
        <f>SUM(N27:N41)</f>
        <v>22386.28</v>
      </c>
      <c r="O43" s="299">
        <f>SUM(O27:O42)</f>
        <v>1902.8382499999998</v>
      </c>
      <c r="P43" s="299"/>
      <c r="Q43" s="299"/>
      <c r="R43" s="299">
        <f>SUM(R15:R41)</f>
        <v>162089.25166666665</v>
      </c>
      <c r="S43" s="299">
        <f>SUM(S15:S41)</f>
        <v>26641.228333333333</v>
      </c>
    </row>
    <row r="44" spans="1:20" ht="15" x14ac:dyDescent="0.3">
      <c r="B44" s="238"/>
      <c r="C44" s="279"/>
      <c r="D44" s="239"/>
      <c r="E44" s="239"/>
      <c r="F44" s="114"/>
      <c r="G44" s="315"/>
      <c r="H44" s="1267"/>
      <c r="I44" s="184"/>
      <c r="J44" s="315"/>
      <c r="K44" s="120"/>
      <c r="L44" s="114"/>
      <c r="M44" s="115"/>
      <c r="N44" s="115"/>
      <c r="O44" s="115"/>
      <c r="P44" s="115"/>
      <c r="Q44" s="115"/>
      <c r="R44" s="115"/>
      <c r="S44" s="115"/>
      <c r="T44" s="18"/>
    </row>
    <row r="45" spans="1:20" ht="8.25" customHeight="1" x14ac:dyDescent="0.2">
      <c r="C45" s="1641">
        <v>611</v>
      </c>
      <c r="D45" s="1658">
        <v>92.38</v>
      </c>
    </row>
    <row r="46" spans="1:20" x14ac:dyDescent="0.2">
      <c r="C46" s="1641">
        <v>613</v>
      </c>
      <c r="D46" s="1658">
        <v>546.74</v>
      </c>
    </row>
    <row r="47" spans="1:20" x14ac:dyDescent="0.2">
      <c r="C47" s="1641">
        <v>617</v>
      </c>
      <c r="D47" s="1652">
        <v>1201.3699999999999</v>
      </c>
      <c r="R47" s="1641"/>
    </row>
    <row r="48" spans="1:20" x14ac:dyDescent="0.2">
      <c r="C48" s="1641">
        <v>2619</v>
      </c>
      <c r="D48" s="1652">
        <v>62.34</v>
      </c>
    </row>
    <row r="49" spans="1:19" x14ac:dyDescent="0.2">
      <c r="C49" s="1641"/>
      <c r="D49" s="1648">
        <f>SUM(D45:D48)</f>
        <v>1902.8299999999997</v>
      </c>
      <c r="H49" s="1801"/>
      <c r="L49" s="3"/>
      <c r="M49" s="3"/>
    </row>
    <row r="50" spans="1:19" x14ac:dyDescent="0.2">
      <c r="C50" s="1641"/>
      <c r="D50" s="1641"/>
      <c r="L50" s="3"/>
      <c r="M50" s="3"/>
    </row>
    <row r="51" spans="1:19" ht="8.25" customHeight="1" x14ac:dyDescent="0.2">
      <c r="A51" s="45"/>
      <c r="B51" s="45"/>
      <c r="C51" s="45"/>
      <c r="D51" s="45"/>
      <c r="E51" s="45"/>
      <c r="F51" s="45"/>
      <c r="G51" s="45"/>
      <c r="I51" s="45"/>
      <c r="J51" s="45"/>
      <c r="K51" s="45"/>
      <c r="L51" s="45"/>
      <c r="M51" s="45"/>
      <c r="N51" s="15"/>
      <c r="O51" s="14"/>
      <c r="P51" s="1048"/>
      <c r="Q51" s="1048"/>
      <c r="R51" s="1048"/>
      <c r="S51" s="1048"/>
    </row>
    <row r="52" spans="1:19" hidden="1" x14ac:dyDescent="0.2">
      <c r="A52" s="1973" t="s">
        <v>51</v>
      </c>
      <c r="B52" s="1973"/>
      <c r="C52" s="1973"/>
      <c r="D52" s="1973"/>
      <c r="E52" s="1973"/>
      <c r="F52" s="1973"/>
      <c r="G52" s="1973"/>
      <c r="H52" s="1202"/>
      <c r="I52" s="1974" t="s">
        <v>1620</v>
      </c>
      <c r="J52" s="1974"/>
      <c r="K52" s="1974"/>
      <c r="L52" s="1974"/>
      <c r="M52" s="1974"/>
      <c r="O52" s="34"/>
      <c r="P52" s="1973" t="s">
        <v>1621</v>
      </c>
      <c r="Q52" s="1973"/>
      <c r="R52" s="1973"/>
      <c r="S52" s="1973"/>
    </row>
  </sheetData>
  <mergeCells count="8">
    <mergeCell ref="A52:G52"/>
    <mergeCell ref="I52:M52"/>
    <mergeCell ref="P52:S5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5 B38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topLeftCell="A3" zoomScale="80" zoomScaleNormal="80" workbookViewId="0">
      <selection activeCell="Q25" sqref="Q25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978" t="s">
        <v>0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1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s="3" customFormat="1" x14ac:dyDescent="0.2">
      <c r="A15" s="1978" t="s">
        <v>2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s="3" customFormat="1" x14ac:dyDescent="0.2">
      <c r="A16" s="1978" t="s">
        <v>3</v>
      </c>
      <c r="B16" s="1978"/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  <c r="N16" s="1978"/>
      <c r="O16" s="1978"/>
      <c r="P16" s="1978"/>
      <c r="Q16" s="1978"/>
      <c r="R16" s="1978"/>
      <c r="S16" s="1978"/>
    </row>
    <row r="17" spans="1:20" s="3" customFormat="1" x14ac:dyDescent="0.2">
      <c r="A17" s="1975" t="s">
        <v>1819</v>
      </c>
      <c r="B17" s="1975"/>
      <c r="C17" s="1975"/>
      <c r="D17" s="1975"/>
      <c r="E17" s="1975"/>
      <c r="F17" s="1975"/>
      <c r="G17" s="1975"/>
      <c r="H17" s="1975"/>
      <c r="I17" s="1975"/>
      <c r="J17" s="1975"/>
      <c r="K17" s="1975"/>
      <c r="L17" s="1975"/>
      <c r="M17" s="1975"/>
      <c r="N17" s="1975"/>
      <c r="O17" s="1975"/>
      <c r="P17" s="1975"/>
      <c r="Q17" s="1975"/>
      <c r="R17" s="1975"/>
      <c r="S17" s="1975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47" customFormat="1" ht="36" x14ac:dyDescent="0.2">
      <c r="A19" s="962" t="s">
        <v>4</v>
      </c>
      <c r="B19" s="962" t="s">
        <v>5</v>
      </c>
      <c r="C19" s="1044" t="s">
        <v>6</v>
      </c>
      <c r="D19" s="1045" t="s">
        <v>7</v>
      </c>
      <c r="E19" s="1045" t="s">
        <v>1612</v>
      </c>
      <c r="F19" s="962" t="s">
        <v>9</v>
      </c>
      <c r="G19" s="962" t="s">
        <v>10</v>
      </c>
      <c r="H19" s="962" t="s">
        <v>11</v>
      </c>
      <c r="I19" s="962" t="s">
        <v>12</v>
      </c>
      <c r="J19" s="962" t="s">
        <v>13</v>
      </c>
      <c r="K19" s="962" t="s">
        <v>820</v>
      </c>
      <c r="L19" s="1046" t="s">
        <v>1613</v>
      </c>
      <c r="M19" s="1049" t="s">
        <v>1616</v>
      </c>
      <c r="N19" s="1050" t="s">
        <v>1615</v>
      </c>
      <c r="O19" s="1050" t="s">
        <v>1614</v>
      </c>
      <c r="P19" s="1051" t="s">
        <v>1618</v>
      </c>
      <c r="Q19" s="1050" t="s">
        <v>1617</v>
      </c>
      <c r="R19" s="1051" t="s">
        <v>1805</v>
      </c>
      <c r="S19" s="1051" t="s">
        <v>1619</v>
      </c>
    </row>
    <row r="20" spans="1:20" s="3" customFormat="1" x14ac:dyDescent="0.2">
      <c r="A20" s="228">
        <v>1</v>
      </c>
      <c r="B20" s="228">
        <v>2</v>
      </c>
      <c r="C20" s="228">
        <v>3</v>
      </c>
      <c r="D20" s="228">
        <v>4</v>
      </c>
      <c r="E20" s="228">
        <v>5</v>
      </c>
      <c r="F20" s="228">
        <v>6</v>
      </c>
      <c r="G20" s="228">
        <v>7</v>
      </c>
      <c r="H20" s="228">
        <v>8</v>
      </c>
      <c r="I20" s="228">
        <v>9</v>
      </c>
      <c r="J20" s="228">
        <v>10</v>
      </c>
      <c r="K20" s="228">
        <v>11</v>
      </c>
      <c r="L20" s="228">
        <v>12</v>
      </c>
      <c r="M20" s="228">
        <v>13</v>
      </c>
      <c r="N20" s="228">
        <v>14</v>
      </c>
      <c r="O20" s="228">
        <v>15</v>
      </c>
      <c r="P20" s="228">
        <v>16</v>
      </c>
      <c r="Q20" s="228">
        <v>17</v>
      </c>
      <c r="R20" s="228">
        <v>18</v>
      </c>
      <c r="S20" s="228">
        <v>19</v>
      </c>
    </row>
    <row r="21" spans="1:20" s="3" customFormat="1" ht="13.5" x14ac:dyDescent="0.25">
      <c r="A21" s="228">
        <v>2</v>
      </c>
      <c r="B21" s="410">
        <v>38456</v>
      </c>
      <c r="C21" s="423" t="s">
        <v>860</v>
      </c>
      <c r="D21" s="407">
        <v>61</v>
      </c>
      <c r="E21" s="407">
        <v>617</v>
      </c>
      <c r="F21" s="411"/>
      <c r="G21" s="407">
        <v>1</v>
      </c>
      <c r="H21" s="411" t="s">
        <v>39</v>
      </c>
      <c r="I21" s="411"/>
      <c r="J21" s="407" t="s">
        <v>19</v>
      </c>
      <c r="K21" s="407" t="s">
        <v>859</v>
      </c>
      <c r="L21" s="412">
        <v>2264.81</v>
      </c>
      <c r="M21" s="413">
        <v>10</v>
      </c>
      <c r="N21" s="414">
        <v>0</v>
      </c>
      <c r="O21" s="414">
        <f>IF(M21=0,"N/A",+N21/12)</f>
        <v>0</v>
      </c>
      <c r="P21" s="425">
        <v>10</v>
      </c>
      <c r="Q21" s="425"/>
      <c r="R21" s="414">
        <v>2264.81</v>
      </c>
      <c r="S21" s="414">
        <f>IF(M21=0,"N/A",+L21-R21)</f>
        <v>0</v>
      </c>
    </row>
    <row r="22" spans="1:20" s="3" customFormat="1" ht="13.5" x14ac:dyDescent="0.25">
      <c r="A22" s="228">
        <v>3</v>
      </c>
      <c r="B22" s="410">
        <v>41563</v>
      </c>
      <c r="C22" s="374" t="s">
        <v>860</v>
      </c>
      <c r="D22" s="374">
        <v>61</v>
      </c>
      <c r="E22" s="507">
        <v>619</v>
      </c>
      <c r="F22" s="230"/>
      <c r="G22" s="230">
        <v>1</v>
      </c>
      <c r="H22" s="421" t="s">
        <v>923</v>
      </c>
      <c r="I22" s="230"/>
      <c r="J22" s="230" t="s">
        <v>273</v>
      </c>
      <c r="K22" s="230" t="s">
        <v>924</v>
      </c>
      <c r="L22" s="408">
        <v>5499.94</v>
      </c>
      <c r="M22" s="230">
        <v>10</v>
      </c>
      <c r="N22" s="409">
        <f>IF(M22=0,"N/A",+L22/M22)</f>
        <v>549.99399999999991</v>
      </c>
      <c r="O22" s="1624">
        <f>IF(M22=0,"N/A",+N22/12)</f>
        <v>45.832833333333326</v>
      </c>
      <c r="P22" s="422">
        <v>3</v>
      </c>
      <c r="Q22" s="422">
        <v>11</v>
      </c>
      <c r="R22" s="409">
        <f>IF(M22=0,"N/A",+N22*P22+O22*Q22)</f>
        <v>2154.1431666666663</v>
      </c>
      <c r="S22" s="409">
        <f>IF(M22=0,"N/A",+L22-R22)</f>
        <v>3345.7968333333333</v>
      </c>
    </row>
    <row r="23" spans="1:20" s="3" customFormat="1" ht="13.5" x14ac:dyDescent="0.25">
      <c r="A23" s="228">
        <v>4</v>
      </c>
      <c r="B23" s="410">
        <v>40156</v>
      </c>
      <c r="C23" s="423" t="s">
        <v>860</v>
      </c>
      <c r="D23" s="407">
        <v>61</v>
      </c>
      <c r="E23" s="407">
        <v>617</v>
      </c>
      <c r="F23" s="411"/>
      <c r="G23" s="407">
        <v>1</v>
      </c>
      <c r="H23" s="411" t="s">
        <v>21</v>
      </c>
      <c r="I23" s="411"/>
      <c r="J23" s="407"/>
      <c r="K23" s="407" t="s">
        <v>859</v>
      </c>
      <c r="L23" s="412">
        <v>6000</v>
      </c>
      <c r="M23" s="413">
        <v>10</v>
      </c>
      <c r="N23" s="409">
        <f>IF(M23=0,"N/A",+L23/M23)</f>
        <v>600</v>
      </c>
      <c r="O23" s="1624">
        <f>IF(M23=0,"N/A",+N23/12)</f>
        <v>50</v>
      </c>
      <c r="P23" s="422">
        <v>7</v>
      </c>
      <c r="Q23" s="422">
        <v>9</v>
      </c>
      <c r="R23" s="409">
        <f>IF(M23=0,"N/A",+N23*P23+O23*Q23)</f>
        <v>4650</v>
      </c>
      <c r="S23" s="409">
        <f>IF(M23=0,"N/A",+L23-R23)</f>
        <v>1350</v>
      </c>
    </row>
    <row r="24" spans="1:20" s="3" customFormat="1" ht="15" x14ac:dyDescent="0.3">
      <c r="A24" s="427">
        <v>5</v>
      </c>
      <c r="B24" s="410">
        <v>42788</v>
      </c>
      <c r="C24" s="423" t="s">
        <v>1719</v>
      </c>
      <c r="D24" s="407">
        <v>61</v>
      </c>
      <c r="E24" s="407" t="s">
        <v>1712</v>
      </c>
      <c r="F24" s="411"/>
      <c r="G24" s="407">
        <v>1</v>
      </c>
      <c r="H24" s="411" t="s">
        <v>1720</v>
      </c>
      <c r="I24" s="411" t="s">
        <v>1721</v>
      </c>
      <c r="J24" s="407" t="s">
        <v>1722</v>
      </c>
      <c r="K24" s="407" t="s">
        <v>924</v>
      </c>
      <c r="L24" s="1742">
        <v>7667.75</v>
      </c>
      <c r="M24" s="413">
        <v>10</v>
      </c>
      <c r="N24" s="103">
        <f>IF(M24=0,"N/A",+L24/M24)</f>
        <v>766.77499999999998</v>
      </c>
      <c r="O24" s="1721">
        <f>IF(M24=0,"N/A",+N24/12)</f>
        <v>63.897916666666667</v>
      </c>
      <c r="P24" s="163"/>
      <c r="Q24" s="527">
        <v>7</v>
      </c>
      <c r="R24" s="160">
        <f>IF(M24=0,"N/A",+N24*P24+O24*Q24)</f>
        <v>447.28541666666666</v>
      </c>
      <c r="S24" s="409">
        <f>IF(M24=0,"N/A",+L24-R24)</f>
        <v>7220.4645833333334</v>
      </c>
    </row>
    <row r="25" spans="1:20" ht="13.5" x14ac:dyDescent="0.25">
      <c r="A25" s="1052"/>
      <c r="B25" s="1053"/>
      <c r="C25" s="1053"/>
      <c r="D25" s="1053"/>
      <c r="E25" s="1053"/>
      <c r="F25" s="1053"/>
      <c r="G25" s="1053"/>
      <c r="H25" s="1053"/>
      <c r="I25" s="1053"/>
      <c r="J25" s="1053"/>
      <c r="K25" s="1053"/>
      <c r="L25" s="1054">
        <f>SUM(L21:L23)</f>
        <v>13764.75</v>
      </c>
      <c r="M25" s="1055"/>
      <c r="N25" s="1056">
        <f>SUM(N21:N23)</f>
        <v>1149.9939999999999</v>
      </c>
      <c r="O25" s="1056">
        <f>SUM(O22:O24)</f>
        <v>159.73075</v>
      </c>
      <c r="P25" s="1057"/>
      <c r="Q25" s="1057"/>
      <c r="R25" s="1056">
        <f>SUM(R21:R23)</f>
        <v>9068.9531666666662</v>
      </c>
      <c r="S25" s="1056">
        <f>SUM(S21:S23)</f>
        <v>4695.7968333333338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8"/>
      <c r="O26" s="318"/>
      <c r="P26" s="286"/>
      <c r="Q26" s="286"/>
      <c r="R26" s="318"/>
      <c r="S26" s="319"/>
    </row>
    <row r="27" spans="1:20" ht="15" x14ac:dyDescent="0.3">
      <c r="A27" s="115"/>
      <c r="B27" s="115"/>
      <c r="C27" s="1667"/>
      <c r="D27" s="1667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8"/>
      <c r="O27" s="318"/>
      <c r="P27" s="286"/>
      <c r="Q27" s="286"/>
      <c r="R27" s="318"/>
      <c r="S27" s="319"/>
    </row>
    <row r="28" spans="1:20" ht="15" x14ac:dyDescent="0.3">
      <c r="A28" s="115"/>
      <c r="B28" s="115"/>
      <c r="C28" s="1667">
        <v>617</v>
      </c>
      <c r="D28" s="1652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8"/>
      <c r="O28" s="318"/>
      <c r="P28" s="286"/>
      <c r="Q28" s="286"/>
      <c r="R28" s="318"/>
      <c r="S28" s="319"/>
    </row>
    <row r="29" spans="1:20" ht="15" x14ac:dyDescent="0.3">
      <c r="A29" s="115"/>
      <c r="B29" s="115"/>
      <c r="C29" s="1667">
        <v>619</v>
      </c>
      <c r="D29" s="1652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8"/>
      <c r="O29" s="318"/>
      <c r="P29" s="286"/>
      <c r="Q29" s="286"/>
      <c r="R29" s="318"/>
      <c r="S29" s="319"/>
    </row>
    <row r="30" spans="1:20" ht="15" x14ac:dyDescent="0.3">
      <c r="A30" s="115"/>
      <c r="B30" s="115"/>
      <c r="C30" s="1667">
        <v>2652</v>
      </c>
      <c r="D30" s="1652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8"/>
      <c r="O30" s="318"/>
      <c r="P30" s="286"/>
      <c r="Q30" s="286"/>
      <c r="R30" s="318"/>
      <c r="S30" s="319"/>
    </row>
    <row r="31" spans="1:20" ht="15" x14ac:dyDescent="0.3">
      <c r="A31" s="115"/>
      <c r="B31" s="115"/>
      <c r="C31" s="1667"/>
      <c r="D31" s="1680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8"/>
      <c r="O31" s="318"/>
      <c r="P31" s="286"/>
      <c r="Q31" s="286"/>
      <c r="R31" s="318"/>
      <c r="S31" s="319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8"/>
      <c r="O32" s="318"/>
      <c r="P32" s="286"/>
      <c r="Q32" s="286"/>
      <c r="R32" s="318"/>
      <c r="S32" s="319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8"/>
      <c r="O33" s="318"/>
      <c r="P33" s="286"/>
      <c r="Q33" s="286"/>
      <c r="R33" s="318"/>
      <c r="S33" s="319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x14ac:dyDescent="0.2">
      <c r="A38" s="1973" t="s">
        <v>51</v>
      </c>
      <c r="B38" s="1973"/>
      <c r="C38" s="1973"/>
      <c r="D38" s="1973"/>
      <c r="E38" s="1973"/>
      <c r="F38" s="1973"/>
      <c r="G38" s="1973"/>
      <c r="H38" s="1"/>
      <c r="I38" s="1974" t="s">
        <v>1620</v>
      </c>
      <c r="J38" s="1974"/>
      <c r="K38" s="1974"/>
      <c r="L38" s="1974"/>
      <c r="M38" s="1974"/>
      <c r="O38" s="1973" t="s">
        <v>1621</v>
      </c>
      <c r="P38" s="1973"/>
      <c r="Q38" s="1973"/>
      <c r="R38" s="1973"/>
      <c r="S38" s="1973"/>
    </row>
    <row r="39" spans="1:19" x14ac:dyDescent="0.2">
      <c r="L39" s="3"/>
      <c r="M39" s="3"/>
    </row>
    <row r="40" spans="1:19" x14ac:dyDescent="0.2">
      <c r="C40" s="10"/>
      <c r="D40" s="10"/>
      <c r="E40" s="10"/>
      <c r="G40" s="1981"/>
      <c r="H40" s="1981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B19" zoomScale="90" zoomScaleNormal="90" workbookViewId="0">
      <selection activeCell="Q43" sqref="Q43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4.7109375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978" t="s">
        <v>0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/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2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3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5" t="s">
        <v>1820</v>
      </c>
      <c r="B16" s="1975"/>
      <c r="C16" s="1975"/>
      <c r="D16" s="1975"/>
      <c r="E16" s="1975"/>
      <c r="F16" s="1975"/>
      <c r="G16" s="1975"/>
      <c r="H16" s="1975"/>
      <c r="I16" s="1975"/>
      <c r="J16" s="1975"/>
      <c r="K16" s="1975"/>
      <c r="L16" s="1975"/>
      <c r="M16" s="1975"/>
      <c r="N16" s="1975"/>
      <c r="O16" s="1975"/>
      <c r="P16" s="1975"/>
      <c r="Q16" s="1975"/>
      <c r="R16" s="1975"/>
      <c r="S16" s="1975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7" customFormat="1" ht="72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19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415">
        <v>15</v>
      </c>
      <c r="P19" s="415">
        <v>16</v>
      </c>
      <c r="Q19" s="415">
        <v>17</v>
      </c>
      <c r="R19" s="228">
        <v>18</v>
      </c>
      <c r="S19" s="228">
        <v>19</v>
      </c>
    </row>
    <row r="20" spans="1:19" ht="13.5" x14ac:dyDescent="0.25">
      <c r="A20" s="228">
        <v>1</v>
      </c>
      <c r="B20" s="1124">
        <v>41364</v>
      </c>
      <c r="C20" s="423" t="s">
        <v>174</v>
      </c>
      <c r="D20" s="407">
        <v>61</v>
      </c>
      <c r="E20" s="407">
        <v>614</v>
      </c>
      <c r="F20" s="407"/>
      <c r="G20" s="407">
        <v>1</v>
      </c>
      <c r="H20" s="411" t="s">
        <v>885</v>
      </c>
      <c r="I20" s="407"/>
      <c r="J20" s="407" t="s">
        <v>118</v>
      </c>
      <c r="K20" s="407" t="s">
        <v>175</v>
      </c>
      <c r="L20" s="412">
        <v>30503</v>
      </c>
      <c r="M20" s="413">
        <v>3</v>
      </c>
      <c r="N20" s="1659"/>
      <c r="O20" s="414"/>
      <c r="P20" s="425">
        <v>3</v>
      </c>
      <c r="Q20" s="425"/>
      <c r="R20" s="414">
        <v>30503</v>
      </c>
      <c r="S20" s="414">
        <f>IF(M20=0,"N/A",+L20-R20)</f>
        <v>0</v>
      </c>
    </row>
    <row r="21" spans="1:19" ht="13.5" x14ac:dyDescent="0.25">
      <c r="A21" s="228">
        <v>2</v>
      </c>
      <c r="B21" s="1124">
        <v>40962</v>
      </c>
      <c r="C21" s="423" t="s">
        <v>174</v>
      </c>
      <c r="D21" s="407">
        <v>61</v>
      </c>
      <c r="E21" s="407">
        <v>614</v>
      </c>
      <c r="F21" s="407"/>
      <c r="G21" s="407">
        <v>1</v>
      </c>
      <c r="H21" s="411" t="s">
        <v>88</v>
      </c>
      <c r="I21" s="407"/>
      <c r="J21" s="407" t="s">
        <v>118</v>
      </c>
      <c r="K21" s="407" t="s">
        <v>175</v>
      </c>
      <c r="L21" s="412">
        <v>505</v>
      </c>
      <c r="M21" s="413">
        <v>3</v>
      </c>
      <c r="N21" s="1659"/>
      <c r="O21" s="1659"/>
      <c r="P21" s="425">
        <v>3</v>
      </c>
      <c r="Q21" s="425"/>
      <c r="R21" s="414">
        <v>505</v>
      </c>
      <c r="S21" s="414">
        <f>IF(M21=0,"N/A",+L21-R21)</f>
        <v>0</v>
      </c>
    </row>
    <row r="22" spans="1:19" ht="13.5" x14ac:dyDescent="0.25">
      <c r="A22" s="228">
        <v>3</v>
      </c>
      <c r="B22" s="1124">
        <v>41589</v>
      </c>
      <c r="C22" s="423" t="s">
        <v>174</v>
      </c>
      <c r="D22" s="407">
        <v>61</v>
      </c>
      <c r="E22" s="407">
        <v>614</v>
      </c>
      <c r="F22" s="407"/>
      <c r="G22" s="407">
        <v>1</v>
      </c>
      <c r="H22" s="411" t="s">
        <v>1211</v>
      </c>
      <c r="I22" s="407"/>
      <c r="J22" s="407" t="s">
        <v>129</v>
      </c>
      <c r="K22" s="407" t="s">
        <v>175</v>
      </c>
      <c r="L22" s="412">
        <v>1405</v>
      </c>
      <c r="M22" s="413">
        <v>3</v>
      </c>
      <c r="N22" s="1659"/>
      <c r="O22" s="414"/>
      <c r="P22" s="425">
        <v>3</v>
      </c>
      <c r="Q22" s="425"/>
      <c r="R22" s="414">
        <v>1405</v>
      </c>
      <c r="S22" s="414">
        <f>IF(M22=0,"N/A",+L22-R22)</f>
        <v>0</v>
      </c>
    </row>
    <row r="23" spans="1:19" ht="13.5" x14ac:dyDescent="0.25">
      <c r="A23" s="228">
        <v>4</v>
      </c>
      <c r="B23" s="1124">
        <v>40247</v>
      </c>
      <c r="C23" s="423" t="s">
        <v>174</v>
      </c>
      <c r="D23" s="407">
        <v>61</v>
      </c>
      <c r="E23" s="407">
        <v>614</v>
      </c>
      <c r="F23" s="415"/>
      <c r="G23" s="407">
        <v>1</v>
      </c>
      <c r="H23" s="411" t="s">
        <v>31</v>
      </c>
      <c r="I23" s="415"/>
      <c r="J23" s="407"/>
      <c r="K23" s="407" t="s">
        <v>175</v>
      </c>
      <c r="L23" s="715">
        <v>8642</v>
      </c>
      <c r="M23" s="413">
        <v>3</v>
      </c>
      <c r="N23" s="1659"/>
      <c r="O23" s="414"/>
      <c r="P23" s="425">
        <v>3</v>
      </c>
      <c r="Q23" s="425"/>
      <c r="R23" s="414">
        <v>8642</v>
      </c>
      <c r="S23" s="414">
        <v>0</v>
      </c>
    </row>
    <row r="24" spans="1:19" ht="13.5" x14ac:dyDescent="0.25">
      <c r="A24" s="228">
        <v>5</v>
      </c>
      <c r="B24" s="1124">
        <v>41517</v>
      </c>
      <c r="C24" s="423" t="s">
        <v>174</v>
      </c>
      <c r="D24" s="407">
        <v>61</v>
      </c>
      <c r="E24" s="407">
        <v>614</v>
      </c>
      <c r="F24" s="407"/>
      <c r="G24" s="407">
        <v>1</v>
      </c>
      <c r="H24" s="714" t="s">
        <v>911</v>
      </c>
      <c r="I24" s="714"/>
      <c r="J24" s="407" t="s">
        <v>42</v>
      </c>
      <c r="K24" s="407" t="s">
        <v>175</v>
      </c>
      <c r="L24" s="748">
        <v>2920.5</v>
      </c>
      <c r="M24" s="407">
        <v>10</v>
      </c>
      <c r="N24" s="409">
        <f>IF(M24=0,"N/A",+L24/M24)</f>
        <v>292.05</v>
      </c>
      <c r="O24" s="1897">
        <f>IF(M24=0,"N/A",+N24/12)</f>
        <v>24.337500000000002</v>
      </c>
      <c r="P24" s="422">
        <v>4</v>
      </c>
      <c r="Q24" s="422">
        <v>1</v>
      </c>
      <c r="R24" s="409">
        <f>IF(M24=0,"N/A",+N24*P24+O24*Q24)</f>
        <v>1192.5375000000001</v>
      </c>
      <c r="S24" s="409">
        <f t="shared" ref="S24:S42" si="0">IF(M24=0,"N/A",+L24-R24)</f>
        <v>1727.9624999999999</v>
      </c>
    </row>
    <row r="25" spans="1:19" ht="13.5" x14ac:dyDescent="0.25">
      <c r="A25" s="228">
        <v>6</v>
      </c>
      <c r="B25" s="1124">
        <v>41715</v>
      </c>
      <c r="C25" s="423" t="s">
        <v>174</v>
      </c>
      <c r="D25" s="507">
        <v>61</v>
      </c>
      <c r="E25" s="507" t="s">
        <v>1106</v>
      </c>
      <c r="F25" s="407"/>
      <c r="G25" s="407">
        <v>1</v>
      </c>
      <c r="H25" s="411" t="s">
        <v>999</v>
      </c>
      <c r="I25" s="407" t="s">
        <v>1010</v>
      </c>
      <c r="J25" s="407" t="s">
        <v>1000</v>
      </c>
      <c r="K25" s="407" t="s">
        <v>175</v>
      </c>
      <c r="L25" s="1263">
        <v>12895</v>
      </c>
      <c r="M25" s="413">
        <v>3</v>
      </c>
      <c r="N25" s="1659"/>
      <c r="O25" s="414"/>
      <c r="P25" s="425">
        <v>3</v>
      </c>
      <c r="Q25" s="425"/>
      <c r="R25" s="414">
        <v>12895</v>
      </c>
      <c r="S25" s="414">
        <v>0</v>
      </c>
    </row>
    <row r="26" spans="1:19" ht="13.5" x14ac:dyDescent="0.25">
      <c r="A26" s="228">
        <v>7</v>
      </c>
      <c r="B26" s="1124">
        <v>41558</v>
      </c>
      <c r="C26" s="423" t="s">
        <v>174</v>
      </c>
      <c r="D26" s="407">
        <v>61</v>
      </c>
      <c r="E26" s="407">
        <v>616</v>
      </c>
      <c r="F26" s="407"/>
      <c r="G26" s="407">
        <v>1</v>
      </c>
      <c r="H26" s="411" t="s">
        <v>37</v>
      </c>
      <c r="I26" s="407"/>
      <c r="J26" s="407" t="s">
        <v>38</v>
      </c>
      <c r="K26" s="407" t="s">
        <v>175</v>
      </c>
      <c r="L26" s="412">
        <v>5310</v>
      </c>
      <c r="M26" s="413">
        <v>3</v>
      </c>
      <c r="N26" s="414"/>
      <c r="O26" s="414"/>
      <c r="P26" s="425">
        <v>3</v>
      </c>
      <c r="Q26" s="425"/>
      <c r="R26" s="414">
        <v>5310</v>
      </c>
      <c r="S26" s="414">
        <f t="shared" si="0"/>
        <v>0</v>
      </c>
    </row>
    <row r="27" spans="1:19" ht="13.5" x14ac:dyDescent="0.25">
      <c r="A27" s="228">
        <v>8</v>
      </c>
      <c r="B27" s="1124">
        <v>41801</v>
      </c>
      <c r="C27" s="423" t="s">
        <v>174</v>
      </c>
      <c r="D27" s="407">
        <v>61</v>
      </c>
      <c r="E27" s="407" t="s">
        <v>1107</v>
      </c>
      <c r="F27" s="407"/>
      <c r="G27" s="407">
        <v>1</v>
      </c>
      <c r="H27" s="411" t="s">
        <v>1003</v>
      </c>
      <c r="I27" s="407"/>
      <c r="J27" s="407" t="s">
        <v>968</v>
      </c>
      <c r="K27" s="407" t="s">
        <v>175</v>
      </c>
      <c r="L27" s="412">
        <v>5723</v>
      </c>
      <c r="M27" s="413">
        <v>10</v>
      </c>
      <c r="N27" s="409">
        <f>IF(M27=0,"N/A",+L27/M27)</f>
        <v>572.29999999999995</v>
      </c>
      <c r="O27" s="1897">
        <f>IF(M27=0,"N/A",+N27/12)</f>
        <v>47.691666666666663</v>
      </c>
      <c r="P27" s="422">
        <v>3</v>
      </c>
      <c r="Q27" s="422">
        <v>3</v>
      </c>
      <c r="R27" s="1846">
        <f>IF(M27=0,"N/A",+N27*P27+O27*Q27)</f>
        <v>1859.9749999999999</v>
      </c>
      <c r="S27" s="409">
        <f t="shared" si="0"/>
        <v>3863.0250000000001</v>
      </c>
    </row>
    <row r="28" spans="1:19" ht="13.5" x14ac:dyDescent="0.25">
      <c r="A28" s="228">
        <v>9</v>
      </c>
      <c r="B28" s="1124">
        <v>41926</v>
      </c>
      <c r="C28" s="423" t="s">
        <v>174</v>
      </c>
      <c r="D28" s="407">
        <v>61</v>
      </c>
      <c r="E28" s="407" t="s">
        <v>1107</v>
      </c>
      <c r="F28" s="407"/>
      <c r="G28" s="407">
        <v>1</v>
      </c>
      <c r="H28" s="411" t="s">
        <v>1008</v>
      </c>
      <c r="I28" s="407"/>
      <c r="J28" s="407"/>
      <c r="K28" s="407" t="s">
        <v>175</v>
      </c>
      <c r="L28" s="412">
        <v>7924.88</v>
      </c>
      <c r="M28" s="413">
        <v>10</v>
      </c>
      <c r="N28" s="409">
        <f>IF(M28=0,"N/A",+L28/M28)</f>
        <v>792.48800000000006</v>
      </c>
      <c r="O28" s="1897">
        <f>IF(M28=0,"N/A",+N28/12)</f>
        <v>66.040666666666667</v>
      </c>
      <c r="P28" s="422">
        <v>2</v>
      </c>
      <c r="Q28" s="422">
        <v>11</v>
      </c>
      <c r="R28" s="409">
        <f>IF(M28=0,"N/A",+N28*P28+O28*Q28)</f>
        <v>2311.4233333333332</v>
      </c>
      <c r="S28" s="409">
        <f t="shared" si="0"/>
        <v>5613.4566666666669</v>
      </c>
    </row>
    <row r="29" spans="1:19" ht="13.5" x14ac:dyDescent="0.25">
      <c r="A29" s="228">
        <v>10</v>
      </c>
      <c r="B29" s="1124">
        <v>37351</v>
      </c>
      <c r="C29" s="423" t="s">
        <v>174</v>
      </c>
      <c r="D29" s="407">
        <v>61</v>
      </c>
      <c r="E29" s="407">
        <v>617</v>
      </c>
      <c r="F29" s="407"/>
      <c r="G29" s="407">
        <v>1</v>
      </c>
      <c r="H29" s="411" t="s">
        <v>85</v>
      </c>
      <c r="I29" s="407"/>
      <c r="J29" s="407" t="s">
        <v>19</v>
      </c>
      <c r="K29" s="407" t="s">
        <v>175</v>
      </c>
      <c r="L29" s="412">
        <v>1500</v>
      </c>
      <c r="M29" s="413">
        <v>10</v>
      </c>
      <c r="N29" s="414"/>
      <c r="O29" s="414"/>
      <c r="P29" s="425">
        <v>10</v>
      </c>
      <c r="Q29" s="425"/>
      <c r="R29" s="414">
        <v>1500</v>
      </c>
      <c r="S29" s="414">
        <f t="shared" si="0"/>
        <v>0</v>
      </c>
    </row>
    <row r="30" spans="1:19" ht="13.5" x14ac:dyDescent="0.25">
      <c r="A30" s="228">
        <v>11</v>
      </c>
      <c r="B30" s="1124">
        <v>40847</v>
      </c>
      <c r="C30" s="423" t="s">
        <v>174</v>
      </c>
      <c r="D30" s="407">
        <v>61</v>
      </c>
      <c r="E30" s="407">
        <v>617</v>
      </c>
      <c r="F30" s="415"/>
      <c r="G30" s="407">
        <v>1</v>
      </c>
      <c r="H30" s="411" t="s">
        <v>695</v>
      </c>
      <c r="I30" s="415"/>
      <c r="J30" s="407"/>
      <c r="K30" s="407" t="s">
        <v>175</v>
      </c>
      <c r="L30" s="715">
        <v>6264</v>
      </c>
      <c r="M30" s="413">
        <v>10</v>
      </c>
      <c r="N30" s="409">
        <f t="shared" ref="N30:N37" si="1">IF(M30=0,"N/A",+L30/M30)</f>
        <v>626.4</v>
      </c>
      <c r="O30" s="1897">
        <f t="shared" ref="O30:O37" si="2">IF(M30=0,"N/A",+N30/12)</f>
        <v>52.199999999999996</v>
      </c>
      <c r="P30" s="422">
        <v>5</v>
      </c>
      <c r="Q30" s="422">
        <v>11</v>
      </c>
      <c r="R30" s="409">
        <f>IF(M30=0,"N/A",+N30*P30+O30*Q30)</f>
        <v>3706.2</v>
      </c>
      <c r="S30" s="1113">
        <f t="shared" si="0"/>
        <v>2557.8000000000002</v>
      </c>
    </row>
    <row r="31" spans="1:19" ht="13.5" x14ac:dyDescent="0.25">
      <c r="A31" s="228">
        <v>12</v>
      </c>
      <c r="B31" s="1124">
        <v>41799</v>
      </c>
      <c r="C31" s="423" t="s">
        <v>174</v>
      </c>
      <c r="D31" s="407">
        <v>61</v>
      </c>
      <c r="E31" s="407" t="s">
        <v>1106</v>
      </c>
      <c r="F31" s="415"/>
      <c r="G31" s="407">
        <v>1</v>
      </c>
      <c r="H31" s="411" t="s">
        <v>1009</v>
      </c>
      <c r="I31" s="415"/>
      <c r="J31" s="407" t="s">
        <v>28</v>
      </c>
      <c r="K31" s="407" t="s">
        <v>175</v>
      </c>
      <c r="L31" s="715">
        <v>5938</v>
      </c>
      <c r="M31" s="413">
        <v>3</v>
      </c>
      <c r="N31" s="1846">
        <f t="shared" si="1"/>
        <v>1979.3333333333333</v>
      </c>
      <c r="O31" s="1929"/>
      <c r="P31" s="1888">
        <v>3</v>
      </c>
      <c r="Q31" s="1888"/>
      <c r="R31" s="1846">
        <f>IF(M31=0,"N/A",+N31*P31+O31*Q31)</f>
        <v>5938</v>
      </c>
      <c r="S31" s="1846">
        <f t="shared" si="0"/>
        <v>0</v>
      </c>
    </row>
    <row r="32" spans="1:19" ht="13.5" x14ac:dyDescent="0.25">
      <c r="A32" s="228">
        <v>13</v>
      </c>
      <c r="B32" s="1124">
        <v>41799</v>
      </c>
      <c r="C32" s="423" t="s">
        <v>174</v>
      </c>
      <c r="D32" s="407">
        <v>61</v>
      </c>
      <c r="E32" s="407" t="s">
        <v>1109</v>
      </c>
      <c r="F32" s="415"/>
      <c r="G32" s="407">
        <v>1</v>
      </c>
      <c r="H32" s="411" t="s">
        <v>978</v>
      </c>
      <c r="I32" s="415"/>
      <c r="J32" s="407" t="s">
        <v>73</v>
      </c>
      <c r="K32" s="407" t="s">
        <v>175</v>
      </c>
      <c r="L32" s="715">
        <v>1653</v>
      </c>
      <c r="M32" s="413">
        <v>3</v>
      </c>
      <c r="N32" s="1846">
        <f t="shared" si="1"/>
        <v>551</v>
      </c>
      <c r="O32" s="1929"/>
      <c r="P32" s="1888">
        <v>3</v>
      </c>
      <c r="Q32" s="1888"/>
      <c r="R32" s="1846">
        <f>IF(M32=0,"N/A",+N32*P32+O32*Q32)</f>
        <v>1653</v>
      </c>
      <c r="S32" s="1846">
        <f t="shared" si="0"/>
        <v>0</v>
      </c>
    </row>
    <row r="33" spans="1:21" ht="13.5" x14ac:dyDescent="0.25">
      <c r="A33" s="228">
        <v>14</v>
      </c>
      <c r="B33" s="1124">
        <v>41799</v>
      </c>
      <c r="C33" s="423" t="s">
        <v>174</v>
      </c>
      <c r="D33" s="407">
        <v>61</v>
      </c>
      <c r="E33" s="407" t="s">
        <v>1106</v>
      </c>
      <c r="F33" s="415"/>
      <c r="G33" s="407">
        <v>1</v>
      </c>
      <c r="H33" s="411" t="s">
        <v>31</v>
      </c>
      <c r="I33" s="415"/>
      <c r="J33" s="407"/>
      <c r="K33" s="407" t="s">
        <v>175</v>
      </c>
      <c r="L33" s="715">
        <v>2388</v>
      </c>
      <c r="M33" s="413">
        <v>3</v>
      </c>
      <c r="N33" s="1846">
        <f t="shared" si="1"/>
        <v>796</v>
      </c>
      <c r="O33" s="1929"/>
      <c r="P33" s="1888">
        <v>3</v>
      </c>
      <c r="Q33" s="1888"/>
      <c r="R33" s="1846">
        <f>IF(M33=0,"N/A",+N33*P33+O33*Q33)</f>
        <v>2388</v>
      </c>
      <c r="S33" s="1846">
        <f t="shared" si="0"/>
        <v>0</v>
      </c>
    </row>
    <row r="34" spans="1:21" ht="13.5" x14ac:dyDescent="0.25">
      <c r="A34" s="228">
        <v>15</v>
      </c>
      <c r="B34" s="1124">
        <v>42075</v>
      </c>
      <c r="C34" s="423" t="s">
        <v>174</v>
      </c>
      <c r="D34" s="407">
        <v>61</v>
      </c>
      <c r="E34" s="407" t="s">
        <v>1187</v>
      </c>
      <c r="F34" s="415"/>
      <c r="G34" s="407">
        <v>1</v>
      </c>
      <c r="H34" s="411" t="s">
        <v>1211</v>
      </c>
      <c r="I34" s="415"/>
      <c r="J34" s="407" t="s">
        <v>129</v>
      </c>
      <c r="K34" s="407" t="s">
        <v>175</v>
      </c>
      <c r="L34" s="715">
        <v>2742</v>
      </c>
      <c r="M34" s="413">
        <v>3</v>
      </c>
      <c r="N34" s="409">
        <f>+L34/36*Q34</f>
        <v>457</v>
      </c>
      <c r="O34" s="1897">
        <f t="shared" si="2"/>
        <v>38.083333333333336</v>
      </c>
      <c r="P34" s="422">
        <v>2</v>
      </c>
      <c r="Q34" s="422">
        <v>6</v>
      </c>
      <c r="R34" s="409">
        <f>+N34</f>
        <v>457</v>
      </c>
      <c r="S34" s="1113">
        <f t="shared" si="0"/>
        <v>2285</v>
      </c>
    </row>
    <row r="35" spans="1:21" ht="13.5" x14ac:dyDescent="0.25">
      <c r="A35" s="228">
        <v>16</v>
      </c>
      <c r="B35" s="1124">
        <v>42138</v>
      </c>
      <c r="C35" s="423" t="s">
        <v>174</v>
      </c>
      <c r="D35" s="407">
        <v>61</v>
      </c>
      <c r="E35" s="407" t="s">
        <v>1212</v>
      </c>
      <c r="F35" s="415"/>
      <c r="G35" s="407">
        <v>1</v>
      </c>
      <c r="H35" s="411" t="s">
        <v>1213</v>
      </c>
      <c r="I35" s="415"/>
      <c r="J35" s="407"/>
      <c r="K35" s="407" t="s">
        <v>175</v>
      </c>
      <c r="L35" s="715">
        <v>9756.24</v>
      </c>
      <c r="M35" s="413">
        <v>10</v>
      </c>
      <c r="N35" s="409">
        <f>IF(M35=0,"N/A",+L35/M35)</f>
        <v>975.62400000000002</v>
      </c>
      <c r="O35" s="1897">
        <f>IF(M35=0,"N/A",+N35/12)</f>
        <v>81.302000000000007</v>
      </c>
      <c r="P35" s="422">
        <v>2</v>
      </c>
      <c r="Q35" s="1896">
        <v>4</v>
      </c>
      <c r="R35" s="409">
        <f>IF(M35=0,"N/A",+N35*P35+O35*Q35)</f>
        <v>2276.4560000000001</v>
      </c>
      <c r="S35" s="1113">
        <f>IF(M35=0,"N/A",+L35-R35)</f>
        <v>7479.7839999999997</v>
      </c>
    </row>
    <row r="36" spans="1:21" ht="13.5" x14ac:dyDescent="0.25">
      <c r="A36" s="228">
        <v>17</v>
      </c>
      <c r="B36" s="1124">
        <v>40816</v>
      </c>
      <c r="C36" s="423" t="s">
        <v>174</v>
      </c>
      <c r="D36" s="407">
        <v>61</v>
      </c>
      <c r="E36" s="407">
        <v>617</v>
      </c>
      <c r="F36" s="415"/>
      <c r="G36" s="407">
        <v>1</v>
      </c>
      <c r="H36" s="411" t="s">
        <v>139</v>
      </c>
      <c r="I36" s="407"/>
      <c r="J36" s="407" t="s">
        <v>42</v>
      </c>
      <c r="K36" s="407" t="s">
        <v>29</v>
      </c>
      <c r="L36" s="715">
        <v>2625</v>
      </c>
      <c r="M36" s="413">
        <v>10</v>
      </c>
      <c r="N36" s="409">
        <f t="shared" si="1"/>
        <v>262.5</v>
      </c>
      <c r="O36" s="1897">
        <f t="shared" si="2"/>
        <v>21.875</v>
      </c>
      <c r="P36" s="422">
        <v>6</v>
      </c>
      <c r="Q36" s="422"/>
      <c r="R36" s="409">
        <f>IF(M36=0,"N/A",+N36*P36+O36*Q36)</f>
        <v>1575</v>
      </c>
      <c r="S36" s="409">
        <f t="shared" si="0"/>
        <v>1050</v>
      </c>
    </row>
    <row r="37" spans="1:21" ht="13.5" x14ac:dyDescent="0.25">
      <c r="A37" s="228">
        <v>18</v>
      </c>
      <c r="B37" s="1124">
        <v>41059</v>
      </c>
      <c r="C37" s="423" t="s">
        <v>174</v>
      </c>
      <c r="D37" s="407">
        <v>61</v>
      </c>
      <c r="E37" s="407">
        <v>617</v>
      </c>
      <c r="F37" s="407"/>
      <c r="G37" s="407">
        <v>1</v>
      </c>
      <c r="H37" s="411" t="s">
        <v>18</v>
      </c>
      <c r="I37" s="407"/>
      <c r="J37" s="407" t="s">
        <v>19</v>
      </c>
      <c r="K37" s="407" t="s">
        <v>29</v>
      </c>
      <c r="L37" s="412">
        <v>4529.8</v>
      </c>
      <c r="M37" s="413">
        <v>10</v>
      </c>
      <c r="N37" s="409">
        <f t="shared" si="1"/>
        <v>452.98</v>
      </c>
      <c r="O37" s="1897">
        <f t="shared" si="2"/>
        <v>37.748333333333335</v>
      </c>
      <c r="P37" s="422">
        <v>5</v>
      </c>
      <c r="Q37" s="422">
        <v>4</v>
      </c>
      <c r="R37" s="409">
        <f>IF(M37=0,"N/A",+N37*P37+O37*Q37)</f>
        <v>2415.8933333333334</v>
      </c>
      <c r="S37" s="409">
        <f t="shared" si="0"/>
        <v>2113.9066666666668</v>
      </c>
    </row>
    <row r="38" spans="1:21" ht="13.5" x14ac:dyDescent="0.25">
      <c r="A38" s="228">
        <v>19</v>
      </c>
      <c r="B38" s="1124">
        <v>37652</v>
      </c>
      <c r="C38" s="423" t="s">
        <v>174</v>
      </c>
      <c r="D38" s="407">
        <v>61</v>
      </c>
      <c r="E38" s="407">
        <v>617</v>
      </c>
      <c r="F38" s="407">
        <v>125150</v>
      </c>
      <c r="G38" s="407">
        <v>1</v>
      </c>
      <c r="H38" s="411" t="s">
        <v>176</v>
      </c>
      <c r="I38" s="407"/>
      <c r="J38" s="407" t="s">
        <v>19</v>
      </c>
      <c r="K38" s="407" t="s">
        <v>29</v>
      </c>
      <c r="L38" s="412">
        <v>3200</v>
      </c>
      <c r="M38" s="413">
        <v>10</v>
      </c>
      <c r="N38" s="414"/>
      <c r="O38" s="414"/>
      <c r="P38" s="425">
        <v>10</v>
      </c>
      <c r="Q38" s="425"/>
      <c r="R38" s="414">
        <v>3200</v>
      </c>
      <c r="S38" s="414">
        <f t="shared" si="0"/>
        <v>0</v>
      </c>
    </row>
    <row r="39" spans="1:21" ht="13.5" x14ac:dyDescent="0.25">
      <c r="A39" s="228">
        <v>20</v>
      </c>
      <c r="B39" s="1124">
        <v>40150</v>
      </c>
      <c r="C39" s="423" t="s">
        <v>174</v>
      </c>
      <c r="D39" s="407">
        <v>61</v>
      </c>
      <c r="E39" s="407">
        <v>617</v>
      </c>
      <c r="F39" s="407"/>
      <c r="G39" s="407">
        <v>1</v>
      </c>
      <c r="H39" s="411" t="s">
        <v>55</v>
      </c>
      <c r="I39" s="407"/>
      <c r="J39" s="407" t="s">
        <v>24</v>
      </c>
      <c r="K39" s="407" t="s">
        <v>29</v>
      </c>
      <c r="L39" s="412">
        <v>2795</v>
      </c>
      <c r="M39" s="413">
        <v>10</v>
      </c>
      <c r="N39" s="409">
        <f>IF(M39=0,"N/A",+L39/M39)</f>
        <v>279.5</v>
      </c>
      <c r="O39" s="1897">
        <f>IF(M39=0,"N/A",+N39/12)</f>
        <v>23.291666666666668</v>
      </c>
      <c r="P39" s="422">
        <v>7</v>
      </c>
      <c r="Q39" s="422">
        <v>9</v>
      </c>
      <c r="R39" s="409">
        <f>IF(M39=0,"N/A",+N39*P39+O39*Q39)</f>
        <v>2166.125</v>
      </c>
      <c r="S39" s="409">
        <f t="shared" si="0"/>
        <v>628.875</v>
      </c>
    </row>
    <row r="40" spans="1:21" ht="13.5" x14ac:dyDescent="0.25">
      <c r="A40" s="228">
        <v>21</v>
      </c>
      <c r="B40" s="1124">
        <v>36889</v>
      </c>
      <c r="C40" s="423" t="s">
        <v>174</v>
      </c>
      <c r="D40" s="407">
        <v>61</v>
      </c>
      <c r="E40" s="407">
        <v>617</v>
      </c>
      <c r="F40" s="407">
        <v>125158</v>
      </c>
      <c r="G40" s="407">
        <v>1</v>
      </c>
      <c r="H40" s="411" t="s">
        <v>25</v>
      </c>
      <c r="I40" s="407"/>
      <c r="J40" s="407" t="s">
        <v>19</v>
      </c>
      <c r="K40" s="407" t="s">
        <v>29</v>
      </c>
      <c r="L40" s="412">
        <v>2494</v>
      </c>
      <c r="M40" s="413">
        <v>10</v>
      </c>
      <c r="N40" s="414"/>
      <c r="O40" s="1898"/>
      <c r="P40" s="425">
        <v>10</v>
      </c>
      <c r="Q40" s="425"/>
      <c r="R40" s="414">
        <v>2494</v>
      </c>
      <c r="S40" s="414">
        <f t="shared" si="0"/>
        <v>0</v>
      </c>
    </row>
    <row r="41" spans="1:21" ht="13.5" x14ac:dyDescent="0.25">
      <c r="A41" s="228">
        <v>22</v>
      </c>
      <c r="B41" s="410">
        <v>40876</v>
      </c>
      <c r="C41" s="423" t="s">
        <v>174</v>
      </c>
      <c r="D41" s="407">
        <v>61</v>
      </c>
      <c r="E41" s="407">
        <v>617</v>
      </c>
      <c r="F41" s="1053"/>
      <c r="G41" s="407">
        <v>1</v>
      </c>
      <c r="H41" s="411" t="s">
        <v>708</v>
      </c>
      <c r="I41" s="228"/>
      <c r="J41" s="407"/>
      <c r="K41" s="407" t="s">
        <v>29</v>
      </c>
      <c r="L41" s="412">
        <v>17219.04</v>
      </c>
      <c r="M41" s="413">
        <v>10</v>
      </c>
      <c r="N41" s="409">
        <f>IF(M41=0,"N/A",+L41/M41)</f>
        <v>1721.904</v>
      </c>
      <c r="O41" s="1897">
        <f>IF(M41=0,"N/A",+N41/12)</f>
        <v>143.49199999999999</v>
      </c>
      <c r="P41" s="422">
        <v>5</v>
      </c>
      <c r="Q41" s="422">
        <v>10</v>
      </c>
      <c r="R41" s="409">
        <f>IF(M41=0,"N/A",+N41*P41+O41*Q41)</f>
        <v>10044.44</v>
      </c>
      <c r="S41" s="409">
        <f t="shared" si="0"/>
        <v>7174.6</v>
      </c>
    </row>
    <row r="42" spans="1:21" ht="13.5" x14ac:dyDescent="0.25">
      <c r="A42" s="228">
        <v>23</v>
      </c>
      <c r="B42" s="1124">
        <v>42669</v>
      </c>
      <c r="C42" s="1248">
        <v>6</v>
      </c>
      <c r="D42" s="407">
        <v>61</v>
      </c>
      <c r="E42" s="407">
        <v>614</v>
      </c>
      <c r="F42" s="407"/>
      <c r="G42" s="407">
        <v>1</v>
      </c>
      <c r="H42" s="411" t="s">
        <v>1382</v>
      </c>
      <c r="I42" s="411"/>
      <c r="J42" s="407" t="s">
        <v>1383</v>
      </c>
      <c r="K42" s="407" t="s">
        <v>29</v>
      </c>
      <c r="L42" s="412">
        <v>3666.94</v>
      </c>
      <c r="M42" s="413">
        <v>3</v>
      </c>
      <c r="N42" s="409">
        <f>IF(M42=0,"N/A",+L42/M42)</f>
        <v>1222.3133333333333</v>
      </c>
      <c r="O42" s="1897">
        <f>IF(M42=0,"N/A",+N42/12)</f>
        <v>101.85944444444443</v>
      </c>
      <c r="P42" s="422"/>
      <c r="Q42" s="422">
        <v>11</v>
      </c>
      <c r="R42" s="409">
        <f>IF(M42=0,"N/A",+N42*P42+O42*Q42)</f>
        <v>1120.4538888888887</v>
      </c>
      <c r="S42" s="409">
        <f t="shared" si="0"/>
        <v>2546.4861111111113</v>
      </c>
    </row>
    <row r="43" spans="1:21" ht="13.5" x14ac:dyDescent="0.25">
      <c r="A43" s="1264"/>
      <c r="B43" s="230"/>
      <c r="C43" s="1053"/>
      <c r="D43" s="1053"/>
      <c r="E43" s="1053"/>
      <c r="F43" s="1053"/>
      <c r="G43" s="1053"/>
      <c r="H43" s="1053"/>
      <c r="I43" s="1053"/>
      <c r="J43" s="1053"/>
      <c r="K43" s="1053"/>
      <c r="L43" s="1259">
        <f>SUM(L20:L42)</f>
        <v>142599.40000000002</v>
      </c>
      <c r="M43" s="1259"/>
      <c r="N43" s="1259">
        <f t="shared" ref="N43:S43" si="3">SUM(N20:N42)</f>
        <v>10981.392666666667</v>
      </c>
      <c r="O43" s="1259">
        <f>SUM(O24:O42)</f>
        <v>637.92161111111113</v>
      </c>
      <c r="P43" s="1259"/>
      <c r="Q43" s="1259"/>
      <c r="R43" s="1259">
        <f t="shared" si="3"/>
        <v>105558.50405555555</v>
      </c>
      <c r="S43" s="1259">
        <f t="shared" si="3"/>
        <v>37040.895944444441</v>
      </c>
      <c r="U43" s="18">
        <f>SUM(R43:T43)</f>
        <v>142599.4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41">
        <v>611</v>
      </c>
      <c r="D45" s="1640">
        <v>113.73</v>
      </c>
      <c r="O45" s="69"/>
      <c r="R45" s="18"/>
    </row>
    <row r="46" spans="1:21" x14ac:dyDescent="0.2">
      <c r="C46" s="1641">
        <v>613</v>
      </c>
      <c r="D46" s="1640">
        <v>113.04</v>
      </c>
    </row>
    <row r="47" spans="1:21" x14ac:dyDescent="0.2">
      <c r="C47" s="1641">
        <v>614</v>
      </c>
      <c r="D47" s="1640">
        <v>126.2</v>
      </c>
      <c r="N47" s="1884"/>
    </row>
    <row r="48" spans="1:21" x14ac:dyDescent="0.2">
      <c r="C48" s="1641">
        <v>617</v>
      </c>
      <c r="D48" s="1640">
        <v>278.60000000000002</v>
      </c>
    </row>
    <row r="49" spans="1:19" x14ac:dyDescent="0.2">
      <c r="C49" s="1641"/>
      <c r="D49" s="1640"/>
    </row>
    <row r="50" spans="1:19" x14ac:dyDescent="0.2">
      <c r="C50" s="1641"/>
      <c r="D50" s="1648">
        <f>SUM(D45:D49)</f>
        <v>631.57000000000005</v>
      </c>
    </row>
    <row r="52" spans="1:19" x14ac:dyDescent="0.2">
      <c r="A52" s="1973" t="s">
        <v>51</v>
      </c>
      <c r="B52" s="1973"/>
      <c r="C52" s="1973"/>
      <c r="D52" s="1973"/>
      <c r="E52" s="1973"/>
      <c r="F52" s="1973"/>
      <c r="G52" s="1973"/>
      <c r="H52" s="1202"/>
      <c r="I52" s="1974" t="s">
        <v>1620</v>
      </c>
      <c r="J52" s="1974"/>
      <c r="K52" s="1974"/>
      <c r="L52" s="1974"/>
      <c r="M52" s="1974"/>
      <c r="O52" s="34"/>
      <c r="P52" s="1973" t="s">
        <v>1621</v>
      </c>
      <c r="Q52" s="1973"/>
      <c r="R52" s="1973"/>
      <c r="S52" s="1973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9"/>
  <sheetViews>
    <sheetView view="pageBreakPreview" topLeftCell="A30" zoomScale="80" zoomScaleNormal="89" zoomScaleSheetLayoutView="80" workbookViewId="0">
      <selection activeCell="E33" sqref="E33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1.28515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49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978" t="s">
        <v>0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21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21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21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21" x14ac:dyDescent="0.2">
      <c r="A13" s="1975" t="s">
        <v>1821</v>
      </c>
      <c r="B13" s="1975"/>
      <c r="C13" s="1975"/>
      <c r="D13" s="1975"/>
      <c r="E13" s="1975"/>
      <c r="F13" s="1975"/>
      <c r="G13" s="1975"/>
      <c r="H13" s="1975"/>
      <c r="I13" s="1975"/>
      <c r="J13" s="1975"/>
      <c r="K13" s="1975"/>
      <c r="L13" s="1975"/>
      <c r="M13" s="1975"/>
      <c r="N13" s="1975"/>
      <c r="O13" s="1975"/>
      <c r="P13" s="1975"/>
      <c r="Q13" s="1975"/>
      <c r="R13" s="1975"/>
      <c r="S13" s="1975"/>
    </row>
    <row r="14" spans="1:21" x14ac:dyDescent="0.2">
      <c r="A14" s="80"/>
      <c r="B14" s="80"/>
      <c r="C14" s="80"/>
      <c r="D14" s="80"/>
      <c r="E14" s="80"/>
      <c r="F14" s="80"/>
      <c r="G14" s="80"/>
      <c r="H14" s="1151"/>
      <c r="I14" s="80"/>
      <c r="J14" s="80"/>
      <c r="K14" s="1151"/>
      <c r="L14" s="951"/>
      <c r="M14" s="80"/>
      <c r="N14" s="80"/>
      <c r="O14" s="80"/>
      <c r="P14" s="80"/>
      <c r="Q14" s="80"/>
      <c r="R14" s="80"/>
      <c r="S14" s="80"/>
    </row>
    <row r="15" spans="1:21" s="1047" customFormat="1" ht="72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1046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1805</v>
      </c>
      <c r="S15" s="1051" t="s">
        <v>1619</v>
      </c>
    </row>
    <row r="16" spans="1:21" x14ac:dyDescent="0.2">
      <c r="A16" s="84">
        <v>1</v>
      </c>
      <c r="B16" s="231">
        <v>2</v>
      </c>
      <c r="C16" s="247">
        <v>3</v>
      </c>
      <c r="D16" s="247">
        <v>4</v>
      </c>
      <c r="E16" s="247">
        <v>5</v>
      </c>
      <c r="F16" s="231">
        <v>6</v>
      </c>
      <c r="G16" s="231">
        <v>7</v>
      </c>
      <c r="H16" s="969">
        <v>8</v>
      </c>
      <c r="I16" s="231">
        <v>9</v>
      </c>
      <c r="J16" s="231">
        <v>10</v>
      </c>
      <c r="K16" s="969">
        <v>11</v>
      </c>
      <c r="L16" s="335">
        <v>12</v>
      </c>
      <c r="M16" s="231">
        <v>13</v>
      </c>
      <c r="N16" s="231">
        <v>14</v>
      </c>
      <c r="O16" s="231">
        <v>15</v>
      </c>
      <c r="P16" s="231">
        <v>16</v>
      </c>
      <c r="Q16" s="231">
        <v>17</v>
      </c>
      <c r="R16" s="231">
        <v>18</v>
      </c>
      <c r="S16" s="231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29" t="s">
        <v>581</v>
      </c>
      <c r="D17" s="190">
        <v>61</v>
      </c>
      <c r="E17" s="518">
        <v>614</v>
      </c>
      <c r="F17" s="190"/>
      <c r="G17" s="190">
        <v>1</v>
      </c>
      <c r="H17" s="970" t="s">
        <v>932</v>
      </c>
      <c r="I17" s="231"/>
      <c r="J17" s="231" t="s">
        <v>28</v>
      </c>
      <c r="K17" s="971" t="s">
        <v>580</v>
      </c>
      <c r="L17" s="963">
        <v>6314.99</v>
      </c>
      <c r="M17" s="86">
        <v>3</v>
      </c>
      <c r="N17" s="1256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29" t="s">
        <v>581</v>
      </c>
      <c r="D18" s="190">
        <v>61</v>
      </c>
      <c r="E18" s="518">
        <v>614</v>
      </c>
      <c r="F18" s="190"/>
      <c r="G18" s="190">
        <v>1</v>
      </c>
      <c r="H18" s="970" t="s">
        <v>30</v>
      </c>
      <c r="I18" s="231"/>
      <c r="J18" s="231"/>
      <c r="K18" s="971" t="s">
        <v>580</v>
      </c>
      <c r="L18" s="963">
        <v>2766</v>
      </c>
      <c r="M18" s="86">
        <v>3</v>
      </c>
      <c r="N18" s="1256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29" t="s">
        <v>581</v>
      </c>
      <c r="D19" s="190">
        <v>61</v>
      </c>
      <c r="E19" s="85">
        <v>617</v>
      </c>
      <c r="F19" s="190"/>
      <c r="G19" s="190">
        <v>1</v>
      </c>
      <c r="H19" s="970" t="s">
        <v>1025</v>
      </c>
      <c r="I19" s="231"/>
      <c r="J19" s="326" t="s">
        <v>1024</v>
      </c>
      <c r="K19" s="971" t="s">
        <v>580</v>
      </c>
      <c r="L19" s="963">
        <v>9053.44</v>
      </c>
      <c r="M19" s="86">
        <v>10</v>
      </c>
      <c r="N19" s="101">
        <f>IF(M19=0,"N/A",+L19/M19)</f>
        <v>905.34400000000005</v>
      </c>
      <c r="O19" s="1660">
        <f>IF(M19=0,"N/A",+N19/12)</f>
        <v>75.445333333333338</v>
      </c>
      <c r="P19" s="102">
        <v>4</v>
      </c>
      <c r="Q19" s="102">
        <v>2</v>
      </c>
      <c r="R19" s="101">
        <f t="shared" ref="R19:R29" si="1">IF(M19=0,"N/A",+N19*P19+O19*Q19)</f>
        <v>3772.2666666666669</v>
      </c>
      <c r="S19" s="101">
        <f t="shared" si="0"/>
        <v>5281.1733333333341</v>
      </c>
      <c r="T19" s="3"/>
      <c r="U19" s="3"/>
    </row>
    <row r="20" spans="1:21" ht="38.25" customHeight="1" x14ac:dyDescent="0.3">
      <c r="A20" s="84">
        <v>4</v>
      </c>
      <c r="B20" s="333">
        <v>41410</v>
      </c>
      <c r="C20" s="329" t="s">
        <v>581</v>
      </c>
      <c r="D20" s="190">
        <v>61</v>
      </c>
      <c r="E20" s="519">
        <v>616</v>
      </c>
      <c r="F20" s="335"/>
      <c r="G20" s="334">
        <v>8</v>
      </c>
      <c r="H20" s="336" t="s">
        <v>894</v>
      </c>
      <c r="I20" s="334"/>
      <c r="J20" s="334" t="s">
        <v>303</v>
      </c>
      <c r="K20" s="337" t="s">
        <v>903</v>
      </c>
      <c r="L20" s="961">
        <v>133694</v>
      </c>
      <c r="M20" s="338">
        <v>5</v>
      </c>
      <c r="N20" s="339">
        <f>IF(M20=0,"N/A",+L20/M20)</f>
        <v>26738.799999999999</v>
      </c>
      <c r="O20" s="1654">
        <f t="shared" ref="O20:O29" si="2">IF(M20=0,"N/A",+N20/12)</f>
        <v>2228.2333333333331</v>
      </c>
      <c r="P20" s="340">
        <v>4</v>
      </c>
      <c r="Q20" s="340">
        <v>4</v>
      </c>
      <c r="R20" s="339">
        <f t="shared" si="1"/>
        <v>115868.13333333333</v>
      </c>
      <c r="S20" s="339">
        <f t="shared" si="0"/>
        <v>17825.866666666669</v>
      </c>
      <c r="T20" s="3"/>
      <c r="U20" s="3"/>
    </row>
    <row r="21" spans="1:21" ht="15" x14ac:dyDescent="0.3">
      <c r="A21" s="84">
        <v>5</v>
      </c>
      <c r="B21" s="124">
        <v>41061</v>
      </c>
      <c r="C21" s="329" t="s">
        <v>581</v>
      </c>
      <c r="D21" s="190">
        <v>61</v>
      </c>
      <c r="E21" s="85">
        <v>617</v>
      </c>
      <c r="F21" s="326"/>
      <c r="G21" s="326">
        <v>1</v>
      </c>
      <c r="H21" s="954" t="s">
        <v>45</v>
      </c>
      <c r="I21" s="326"/>
      <c r="J21" s="86" t="s">
        <v>787</v>
      </c>
      <c r="K21" s="971" t="s">
        <v>580</v>
      </c>
      <c r="L21" s="961">
        <v>1675.01</v>
      </c>
      <c r="M21" s="112">
        <v>10</v>
      </c>
      <c r="N21" s="101">
        <f>IF(M21=0,"N/A",+L21/M21)</f>
        <v>167.501</v>
      </c>
      <c r="O21" s="1660">
        <f t="shared" si="2"/>
        <v>13.958416666666666</v>
      </c>
      <c r="P21" s="102">
        <v>5</v>
      </c>
      <c r="Q21" s="102">
        <v>3</v>
      </c>
      <c r="R21" s="101">
        <f t="shared" si="1"/>
        <v>879.38025000000005</v>
      </c>
      <c r="S21" s="101">
        <f t="shared" si="0"/>
        <v>795.62974999999994</v>
      </c>
      <c r="T21" s="3"/>
      <c r="U21" s="3"/>
    </row>
    <row r="22" spans="1:21" ht="30" x14ac:dyDescent="0.3">
      <c r="A22" s="84">
        <v>6</v>
      </c>
      <c r="B22" s="124">
        <v>42138</v>
      </c>
      <c r="C22" s="329" t="s">
        <v>581</v>
      </c>
      <c r="D22" s="190">
        <v>61</v>
      </c>
      <c r="E22" s="85" t="s">
        <v>1214</v>
      </c>
      <c r="F22" s="326"/>
      <c r="G22" s="326">
        <v>2</v>
      </c>
      <c r="H22" s="954" t="s">
        <v>1215</v>
      </c>
      <c r="I22" s="326"/>
      <c r="J22" s="86" t="s">
        <v>1217</v>
      </c>
      <c r="K22" s="971" t="s">
        <v>1216</v>
      </c>
      <c r="L22" s="961">
        <v>67260</v>
      </c>
      <c r="M22" s="112">
        <v>10</v>
      </c>
      <c r="N22" s="101">
        <v>6726</v>
      </c>
      <c r="O22" s="1660">
        <f t="shared" si="2"/>
        <v>560.5</v>
      </c>
      <c r="P22" s="102">
        <v>2</v>
      </c>
      <c r="Q22" s="102">
        <v>4</v>
      </c>
      <c r="R22" s="101">
        <f t="shared" si="1"/>
        <v>15694</v>
      </c>
      <c r="S22" s="101">
        <f t="shared" si="0"/>
        <v>51566</v>
      </c>
      <c r="T22" s="3"/>
      <c r="U22" s="3"/>
    </row>
    <row r="23" spans="1:21" ht="45" x14ac:dyDescent="0.3">
      <c r="A23" s="84">
        <v>7</v>
      </c>
      <c r="B23" s="124">
        <v>42138</v>
      </c>
      <c r="C23" s="329" t="s">
        <v>581</v>
      </c>
      <c r="D23" s="190">
        <v>61</v>
      </c>
      <c r="E23" s="85" t="s">
        <v>1687</v>
      </c>
      <c r="F23" s="326"/>
      <c r="G23" s="326">
        <v>2</v>
      </c>
      <c r="H23" s="954" t="s">
        <v>1218</v>
      </c>
      <c r="I23" s="326"/>
      <c r="J23" s="86" t="s">
        <v>1219</v>
      </c>
      <c r="K23" s="971" t="s">
        <v>1216</v>
      </c>
      <c r="L23" s="961">
        <v>66670</v>
      </c>
      <c r="M23" s="112">
        <v>10</v>
      </c>
      <c r="N23" s="101">
        <v>6677</v>
      </c>
      <c r="O23" s="1660">
        <f>IF(M23=0,"N/A",+N23/12)</f>
        <v>556.41666666666663</v>
      </c>
      <c r="P23" s="102">
        <v>2</v>
      </c>
      <c r="Q23" s="102">
        <v>4</v>
      </c>
      <c r="R23" s="101">
        <f t="shared" si="1"/>
        <v>15579.666666666666</v>
      </c>
      <c r="S23" s="101">
        <f t="shared" si="0"/>
        <v>51090.333333333336</v>
      </c>
      <c r="T23" s="3"/>
      <c r="U23" s="3"/>
    </row>
    <row r="24" spans="1:21" ht="15" x14ac:dyDescent="0.3">
      <c r="A24" s="84">
        <v>8</v>
      </c>
      <c r="B24" s="124">
        <v>42265</v>
      </c>
      <c r="C24" s="329" t="s">
        <v>581</v>
      </c>
      <c r="D24" s="190">
        <v>61</v>
      </c>
      <c r="E24" s="85">
        <v>619</v>
      </c>
      <c r="F24" s="326"/>
      <c r="G24" s="326">
        <v>1</v>
      </c>
      <c r="H24" s="954" t="s">
        <v>1220</v>
      </c>
      <c r="I24" s="326"/>
      <c r="J24" s="86"/>
      <c r="K24" s="971" t="s">
        <v>1216</v>
      </c>
      <c r="L24" s="961">
        <v>4602</v>
      </c>
      <c r="M24" s="112">
        <v>10</v>
      </c>
      <c r="N24" s="101">
        <v>460.2</v>
      </c>
      <c r="O24" s="1660">
        <f>IF(M24=0,"N/A",+N24/12)</f>
        <v>38.35</v>
      </c>
      <c r="P24" s="102">
        <v>2</v>
      </c>
      <c r="Q24" s="102"/>
      <c r="R24" s="101">
        <f t="shared" si="1"/>
        <v>920.4</v>
      </c>
      <c r="S24" s="101">
        <f t="shared" si="0"/>
        <v>3681.6</v>
      </c>
      <c r="T24" s="3"/>
      <c r="U24" s="3"/>
    </row>
    <row r="25" spans="1:21" ht="30" x14ac:dyDescent="0.3">
      <c r="A25" s="84">
        <v>9</v>
      </c>
      <c r="B25" s="124">
        <v>42122</v>
      </c>
      <c r="C25" s="329" t="s">
        <v>581</v>
      </c>
      <c r="D25" s="190">
        <v>61</v>
      </c>
      <c r="E25" s="85" t="s">
        <v>1221</v>
      </c>
      <c r="F25" s="326"/>
      <c r="G25" s="326">
        <v>1</v>
      </c>
      <c r="H25" s="954" t="s">
        <v>1222</v>
      </c>
      <c r="I25" s="1665"/>
      <c r="J25" s="86"/>
      <c r="K25" s="971" t="s">
        <v>1223</v>
      </c>
      <c r="L25" s="961">
        <v>41300</v>
      </c>
      <c r="M25" s="112">
        <v>5</v>
      </c>
      <c r="N25" s="101">
        <v>8260</v>
      </c>
      <c r="O25" s="1660">
        <f>IF(M25=0,"N/A",+N25/12)</f>
        <v>688.33333333333337</v>
      </c>
      <c r="P25" s="102">
        <v>2</v>
      </c>
      <c r="Q25" s="102">
        <v>5</v>
      </c>
      <c r="R25" s="101">
        <f t="shared" si="1"/>
        <v>19961.666666666668</v>
      </c>
      <c r="S25" s="101">
        <f t="shared" si="0"/>
        <v>21338.333333333332</v>
      </c>
      <c r="T25" s="3"/>
      <c r="U25" s="3"/>
    </row>
    <row r="26" spans="1:21" ht="30" x14ac:dyDescent="0.3">
      <c r="A26" s="84">
        <v>10</v>
      </c>
      <c r="B26" s="124">
        <v>41990</v>
      </c>
      <c r="C26" s="329" t="s">
        <v>581</v>
      </c>
      <c r="D26" s="85">
        <v>61</v>
      </c>
      <c r="E26" s="85" t="s">
        <v>1143</v>
      </c>
      <c r="F26" s="231"/>
      <c r="G26" s="85">
        <v>2</v>
      </c>
      <c r="H26" s="954" t="s">
        <v>1144</v>
      </c>
      <c r="I26" s="85"/>
      <c r="J26" s="85"/>
      <c r="K26" s="971" t="s">
        <v>580</v>
      </c>
      <c r="L26" s="961">
        <v>16520</v>
      </c>
      <c r="M26" s="112">
        <v>10</v>
      </c>
      <c r="N26" s="101">
        <f>IF(M26=0,"N/A",+L26/M26)</f>
        <v>1652</v>
      </c>
      <c r="O26" s="1660">
        <f>IF(M26=0,"N/A",+N26/12)</f>
        <v>137.66666666666666</v>
      </c>
      <c r="P26" s="102">
        <v>2</v>
      </c>
      <c r="Q26" s="102">
        <v>9</v>
      </c>
      <c r="R26" s="101">
        <f t="shared" si="1"/>
        <v>4543</v>
      </c>
      <c r="S26" s="101">
        <f t="shared" si="0"/>
        <v>11977</v>
      </c>
      <c r="T26" s="3"/>
      <c r="U26" s="3"/>
    </row>
    <row r="27" spans="1:21" ht="30" x14ac:dyDescent="0.3">
      <c r="A27" s="84">
        <v>11</v>
      </c>
      <c r="B27" s="124">
        <v>40975</v>
      </c>
      <c r="C27" s="277" t="s">
        <v>581</v>
      </c>
      <c r="D27" s="85">
        <v>61</v>
      </c>
      <c r="E27" s="85">
        <v>617</v>
      </c>
      <c r="F27" s="231"/>
      <c r="G27" s="85">
        <v>1</v>
      </c>
      <c r="H27" s="954" t="s">
        <v>778</v>
      </c>
      <c r="I27" s="85"/>
      <c r="J27" s="85"/>
      <c r="K27" s="971" t="s">
        <v>580</v>
      </c>
      <c r="L27" s="961">
        <v>5220</v>
      </c>
      <c r="M27" s="112">
        <v>10</v>
      </c>
      <c r="N27" s="101">
        <f>IF(M27=0,"N/A",+L27/M27)</f>
        <v>522</v>
      </c>
      <c r="O27" s="1660">
        <f t="shared" si="2"/>
        <v>43.5</v>
      </c>
      <c r="P27" s="102">
        <v>5</v>
      </c>
      <c r="Q27" s="102">
        <v>6</v>
      </c>
      <c r="R27" s="101">
        <f t="shared" si="1"/>
        <v>2871</v>
      </c>
      <c r="S27" s="101">
        <f t="shared" si="0"/>
        <v>2349</v>
      </c>
      <c r="T27" s="3"/>
      <c r="U27" s="3"/>
    </row>
    <row r="28" spans="1:21" ht="15" x14ac:dyDescent="0.3">
      <c r="A28" s="84">
        <v>12</v>
      </c>
      <c r="B28" s="124">
        <v>41117</v>
      </c>
      <c r="C28" s="277" t="s">
        <v>581</v>
      </c>
      <c r="D28" s="85">
        <v>61</v>
      </c>
      <c r="E28" s="85">
        <v>617</v>
      </c>
      <c r="F28" s="231"/>
      <c r="G28" s="85">
        <v>1</v>
      </c>
      <c r="H28" s="954" t="s">
        <v>101</v>
      </c>
      <c r="I28" s="85" t="s">
        <v>795</v>
      </c>
      <c r="J28" s="85" t="s">
        <v>796</v>
      </c>
      <c r="K28" s="971" t="s">
        <v>580</v>
      </c>
      <c r="L28" s="961">
        <v>4858.08</v>
      </c>
      <c r="M28" s="112">
        <v>10</v>
      </c>
      <c r="N28" s="101">
        <f>IF(M28=0,"N/A",+L28/M28)</f>
        <v>485.80799999999999</v>
      </c>
      <c r="O28" s="1660">
        <f t="shared" si="2"/>
        <v>40.484000000000002</v>
      </c>
      <c r="P28" s="102">
        <v>5</v>
      </c>
      <c r="Q28" s="102">
        <v>2</v>
      </c>
      <c r="R28" s="101">
        <f t="shared" si="1"/>
        <v>2510.0079999999998</v>
      </c>
      <c r="S28" s="101">
        <f t="shared" si="0"/>
        <v>2348.0720000000001</v>
      </c>
      <c r="T28" s="3"/>
      <c r="U28" s="3"/>
    </row>
    <row r="29" spans="1:21" ht="30" x14ac:dyDescent="0.3">
      <c r="A29" s="84">
        <v>13</v>
      </c>
      <c r="B29" s="124">
        <v>40632</v>
      </c>
      <c r="C29" s="277" t="s">
        <v>581</v>
      </c>
      <c r="D29" s="85">
        <v>61</v>
      </c>
      <c r="E29" s="85">
        <v>617</v>
      </c>
      <c r="F29" s="231"/>
      <c r="G29" s="85">
        <v>1</v>
      </c>
      <c r="H29" s="954" t="s">
        <v>693</v>
      </c>
      <c r="I29" s="231"/>
      <c r="J29" s="85"/>
      <c r="K29" s="1271" t="s">
        <v>694</v>
      </c>
      <c r="L29" s="961">
        <v>10804.26</v>
      </c>
      <c r="M29" s="112">
        <v>10</v>
      </c>
      <c r="N29" s="101">
        <f>IF(M29=0,"N/A",+L29/M29)</f>
        <v>1080.4259999999999</v>
      </c>
      <c r="O29" s="1660">
        <f t="shared" si="2"/>
        <v>90.035499999999999</v>
      </c>
      <c r="P29" s="102">
        <v>6</v>
      </c>
      <c r="Q29" s="102">
        <v>6</v>
      </c>
      <c r="R29" s="101">
        <f t="shared" si="1"/>
        <v>7022.7689999999993</v>
      </c>
      <c r="S29" s="101" t="s">
        <v>1798</v>
      </c>
      <c r="T29" s="3"/>
      <c r="U29" s="3"/>
    </row>
    <row r="30" spans="1:21" ht="15" x14ac:dyDescent="0.3">
      <c r="A30" s="84">
        <v>14</v>
      </c>
      <c r="B30" s="124">
        <v>40632</v>
      </c>
      <c r="C30" s="277" t="s">
        <v>581</v>
      </c>
      <c r="D30" s="85">
        <v>61</v>
      </c>
      <c r="E30" s="520">
        <v>616</v>
      </c>
      <c r="F30" s="231"/>
      <c r="G30" s="85">
        <v>2</v>
      </c>
      <c r="H30" s="937" t="s">
        <v>739</v>
      </c>
      <c r="I30" s="85" t="s">
        <v>740</v>
      </c>
      <c r="J30" s="85" t="s">
        <v>579</v>
      </c>
      <c r="K30" s="1271" t="s">
        <v>580</v>
      </c>
      <c r="L30" s="964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7" t="s">
        <v>581</v>
      </c>
      <c r="D31" s="85">
        <v>61</v>
      </c>
      <c r="E31" s="85">
        <v>616</v>
      </c>
      <c r="F31" s="231"/>
      <c r="G31" s="85">
        <v>1</v>
      </c>
      <c r="H31" s="937" t="s">
        <v>739</v>
      </c>
      <c r="I31" s="799"/>
      <c r="J31" s="85" t="s">
        <v>579</v>
      </c>
      <c r="K31" s="1271" t="s">
        <v>580</v>
      </c>
      <c r="L31" s="964">
        <v>19543.68</v>
      </c>
      <c r="M31" s="112">
        <v>3</v>
      </c>
      <c r="N31" s="378"/>
      <c r="O31" s="378"/>
      <c r="P31" s="379">
        <v>3</v>
      </c>
      <c r="Q31" s="379">
        <v>1</v>
      </c>
      <c r="R31" s="378">
        <v>19543.68</v>
      </c>
      <c r="S31" s="378">
        <f t="shared" si="0"/>
        <v>0</v>
      </c>
    </row>
    <row r="32" spans="1:21" ht="16.5" x14ac:dyDescent="0.3">
      <c r="A32" s="84">
        <v>16</v>
      </c>
      <c r="B32" s="124">
        <v>42611</v>
      </c>
      <c r="C32" s="277" t="s">
        <v>581</v>
      </c>
      <c r="D32" s="85">
        <v>61</v>
      </c>
      <c r="E32" s="85">
        <v>616</v>
      </c>
      <c r="F32" s="231"/>
      <c r="G32" s="85">
        <v>8</v>
      </c>
      <c r="H32" s="937" t="s">
        <v>739</v>
      </c>
      <c r="I32" s="799" t="s">
        <v>1476</v>
      </c>
      <c r="J32" s="85" t="s">
        <v>579</v>
      </c>
      <c r="K32" s="1271" t="s">
        <v>580</v>
      </c>
      <c r="L32" s="964">
        <v>151040</v>
      </c>
      <c r="M32" s="112">
        <v>3</v>
      </c>
      <c r="N32" s="101">
        <f t="shared" ref="N32:N38" si="3">IF(M32=0,"N/A",+L32/M32)</f>
        <v>50346.666666666664</v>
      </c>
      <c r="O32" s="1660">
        <f t="shared" ref="O32:O38" si="4">IF(M32=0,"N/A",+N32/12)</f>
        <v>4195.5555555555557</v>
      </c>
      <c r="P32" s="102">
        <v>1</v>
      </c>
      <c r="Q32" s="102">
        <v>1</v>
      </c>
      <c r="R32" s="101">
        <f t="shared" ref="R32:R38" si="5">IF(M32=0,"N/A",+N32*P32+O32*Q32)</f>
        <v>54542.222222222219</v>
      </c>
      <c r="S32" s="101">
        <f t="shared" si="0"/>
        <v>96497.777777777781</v>
      </c>
    </row>
    <row r="33" spans="1:21" ht="15" x14ac:dyDescent="0.3">
      <c r="A33" s="84">
        <v>17</v>
      </c>
      <c r="B33" s="124">
        <v>42586</v>
      </c>
      <c r="C33" s="277" t="s">
        <v>581</v>
      </c>
      <c r="D33" s="85">
        <v>61</v>
      </c>
      <c r="E33" s="147">
        <v>611</v>
      </c>
      <c r="F33" s="1661"/>
      <c r="G33" s="147">
        <v>1</v>
      </c>
      <c r="H33" s="955" t="s">
        <v>1474</v>
      </c>
      <c r="I33" s="1662"/>
      <c r="J33" s="147" t="s">
        <v>1477</v>
      </c>
      <c r="K33" s="1663" t="s">
        <v>580</v>
      </c>
      <c r="L33" s="1664">
        <v>2995.01</v>
      </c>
      <c r="M33" s="170">
        <v>10</v>
      </c>
      <c r="N33" s="101">
        <f t="shared" si="3"/>
        <v>299.50100000000003</v>
      </c>
      <c r="O33" s="1660">
        <f t="shared" si="4"/>
        <v>24.958416666666668</v>
      </c>
      <c r="P33" s="102">
        <v>1</v>
      </c>
      <c r="Q33" s="102">
        <v>1</v>
      </c>
      <c r="R33" s="101">
        <f t="shared" si="5"/>
        <v>324.4594166666667</v>
      </c>
      <c r="S33" s="101">
        <f t="shared" si="0"/>
        <v>2670.5505833333336</v>
      </c>
    </row>
    <row r="34" spans="1:21" ht="30" x14ac:dyDescent="0.3">
      <c r="A34" s="84">
        <v>18</v>
      </c>
      <c r="B34" s="124">
        <v>42608</v>
      </c>
      <c r="C34" s="277" t="s">
        <v>581</v>
      </c>
      <c r="D34" s="85">
        <v>61</v>
      </c>
      <c r="E34" s="85">
        <v>616</v>
      </c>
      <c r="F34" s="231"/>
      <c r="G34" s="85">
        <v>2</v>
      </c>
      <c r="H34" s="937" t="s">
        <v>1475</v>
      </c>
      <c r="I34" s="794" t="s">
        <v>1478</v>
      </c>
      <c r="J34" s="85"/>
      <c r="K34" s="1271" t="s">
        <v>580</v>
      </c>
      <c r="L34" s="964">
        <v>50856.82</v>
      </c>
      <c r="M34" s="112">
        <v>5</v>
      </c>
      <c r="N34" s="101">
        <f t="shared" si="3"/>
        <v>10171.364</v>
      </c>
      <c r="O34" s="1660">
        <f t="shared" si="4"/>
        <v>847.61366666666663</v>
      </c>
      <c r="P34" s="102">
        <v>1</v>
      </c>
      <c r="Q34" s="102">
        <v>1</v>
      </c>
      <c r="R34" s="101">
        <f t="shared" si="5"/>
        <v>11018.977666666666</v>
      </c>
      <c r="S34" s="101">
        <f>IF(M34=0,"N/A",+L34-R34)</f>
        <v>39837.842333333334</v>
      </c>
    </row>
    <row r="35" spans="1:21" ht="15" x14ac:dyDescent="0.3">
      <c r="A35" s="84">
        <v>19</v>
      </c>
      <c r="B35" s="124">
        <v>42608</v>
      </c>
      <c r="C35" s="277" t="s">
        <v>581</v>
      </c>
      <c r="D35" s="85">
        <v>61</v>
      </c>
      <c r="E35" s="85">
        <v>617</v>
      </c>
      <c r="F35" s="231"/>
      <c r="G35" s="85">
        <v>1</v>
      </c>
      <c r="H35" s="937" t="s">
        <v>1479</v>
      </c>
      <c r="I35" s="260"/>
      <c r="J35" s="85" t="s">
        <v>1480</v>
      </c>
      <c r="K35" s="1271" t="s">
        <v>580</v>
      </c>
      <c r="L35" s="964">
        <v>6844</v>
      </c>
      <c r="M35" s="112">
        <v>5</v>
      </c>
      <c r="N35" s="101">
        <f t="shared" si="3"/>
        <v>1368.8</v>
      </c>
      <c r="O35" s="1660">
        <f t="shared" si="4"/>
        <v>114.06666666666666</v>
      </c>
      <c r="P35" s="102">
        <v>1</v>
      </c>
      <c r="Q35" s="102">
        <v>1</v>
      </c>
      <c r="R35" s="101">
        <f t="shared" si="5"/>
        <v>1482.8666666666666</v>
      </c>
      <c r="S35" s="101">
        <f t="shared" si="0"/>
        <v>5361.1333333333332</v>
      </c>
    </row>
    <row r="36" spans="1:21" ht="30" x14ac:dyDescent="0.3">
      <c r="A36" s="84">
        <v>20</v>
      </c>
      <c r="B36" s="124">
        <v>42913</v>
      </c>
      <c r="C36" s="1948">
        <v>37992</v>
      </c>
      <c r="D36" s="85">
        <v>61</v>
      </c>
      <c r="E36" s="85">
        <v>2662</v>
      </c>
      <c r="F36" s="231"/>
      <c r="G36" s="85">
        <v>1</v>
      </c>
      <c r="H36" s="937" t="s">
        <v>1793</v>
      </c>
      <c r="I36" s="260"/>
      <c r="J36" s="85" t="s">
        <v>1219</v>
      </c>
      <c r="K36" s="1271" t="s">
        <v>1794</v>
      </c>
      <c r="L36" s="964">
        <v>135700</v>
      </c>
      <c r="M36" s="112">
        <v>5</v>
      </c>
      <c r="N36" s="101">
        <f t="shared" si="3"/>
        <v>27140</v>
      </c>
      <c r="O36" s="1660">
        <f t="shared" si="4"/>
        <v>2261.6666666666665</v>
      </c>
      <c r="P36" s="102"/>
      <c r="Q36" s="102">
        <v>3</v>
      </c>
      <c r="R36" s="101">
        <f t="shared" si="5"/>
        <v>6785</v>
      </c>
      <c r="S36" s="101">
        <f>IF(M36=0,"N/A",+L36-R36)</f>
        <v>128915</v>
      </c>
      <c r="T36" t="s">
        <v>1796</v>
      </c>
    </row>
    <row r="37" spans="1:21" ht="15" x14ac:dyDescent="0.3">
      <c r="A37" s="84">
        <v>21</v>
      </c>
      <c r="B37" s="124">
        <v>42913</v>
      </c>
      <c r="C37" s="1948">
        <v>37992</v>
      </c>
      <c r="D37" s="85">
        <v>61</v>
      </c>
      <c r="E37" s="85">
        <v>2619</v>
      </c>
      <c r="F37" s="231"/>
      <c r="G37" s="85">
        <v>2</v>
      </c>
      <c r="H37" s="937" t="s">
        <v>739</v>
      </c>
      <c r="I37" s="260" t="s">
        <v>1476</v>
      </c>
      <c r="J37" s="85" t="s">
        <v>579</v>
      </c>
      <c r="K37" s="1271" t="s">
        <v>580</v>
      </c>
      <c r="L37" s="964">
        <v>35282</v>
      </c>
      <c r="M37" s="112">
        <v>5</v>
      </c>
      <c r="N37" s="101">
        <f t="shared" si="3"/>
        <v>7056.4</v>
      </c>
      <c r="O37" s="1660">
        <f t="shared" si="4"/>
        <v>588.0333333333333</v>
      </c>
      <c r="P37" s="102"/>
      <c r="Q37" s="102">
        <v>3</v>
      </c>
      <c r="R37" s="101">
        <f t="shared" si="5"/>
        <v>1764.1</v>
      </c>
      <c r="S37" s="101">
        <f>IF(M37=0,"N/A",+L37-R37)</f>
        <v>33517.9</v>
      </c>
      <c r="T37" t="s">
        <v>1796</v>
      </c>
    </row>
    <row r="38" spans="1:21" ht="15" x14ac:dyDescent="0.3">
      <c r="A38" s="84">
        <v>22</v>
      </c>
      <c r="B38" s="124">
        <v>42913</v>
      </c>
      <c r="C38" s="1948"/>
      <c r="D38" s="85">
        <v>61</v>
      </c>
      <c r="E38" s="85">
        <v>2655</v>
      </c>
      <c r="F38" s="231"/>
      <c r="G38" s="85">
        <v>10</v>
      </c>
      <c r="H38" s="937" t="s">
        <v>1795</v>
      </c>
      <c r="I38" s="260"/>
      <c r="J38" s="85" t="s">
        <v>579</v>
      </c>
      <c r="K38" s="1271" t="s">
        <v>580</v>
      </c>
      <c r="L38" s="964">
        <v>26550</v>
      </c>
      <c r="M38" s="112">
        <v>5</v>
      </c>
      <c r="N38" s="101">
        <f t="shared" si="3"/>
        <v>5310</v>
      </c>
      <c r="O38" s="1660">
        <f t="shared" si="4"/>
        <v>442.5</v>
      </c>
      <c r="P38" s="102"/>
      <c r="Q38" s="102">
        <v>3</v>
      </c>
      <c r="R38" s="101">
        <f t="shared" si="5"/>
        <v>1327.5</v>
      </c>
      <c r="S38" s="101">
        <f>IF(M38=0,"N/A",+L38-R38)</f>
        <v>25222.5</v>
      </c>
      <c r="T38" t="s">
        <v>1796</v>
      </c>
    </row>
    <row r="39" spans="1:21" ht="15" x14ac:dyDescent="0.3">
      <c r="A39" s="192"/>
      <c r="B39" s="959"/>
      <c r="C39" s="192"/>
      <c r="D39" s="192"/>
      <c r="E39" s="86"/>
      <c r="F39" s="86"/>
      <c r="G39" s="85"/>
      <c r="H39" s="971"/>
      <c r="I39" s="278"/>
      <c r="J39" s="192"/>
      <c r="K39" s="954"/>
      <c r="L39" s="968">
        <f>SUM(L17:L35)</f>
        <v>627653.28999999992</v>
      </c>
      <c r="M39" s="958"/>
      <c r="N39" s="299">
        <f>SUM(N17:N38)</f>
        <v>155367.81066666666</v>
      </c>
      <c r="O39" s="299">
        <f>SUM(O19:O38)</f>
        <v>12947.317555555555</v>
      </c>
      <c r="P39" s="960"/>
      <c r="Q39" s="960"/>
      <c r="R39" s="299">
        <f>SUM(R17:R35)</f>
        <v>311251.48655555549</v>
      </c>
      <c r="S39" s="299">
        <f>SUM(S17:S35)</f>
        <v>312620.31244444457</v>
      </c>
      <c r="U39" s="18"/>
    </row>
    <row r="40" spans="1:21" ht="15" x14ac:dyDescent="0.3">
      <c r="A40" s="115"/>
      <c r="B40" s="115"/>
      <c r="C40" s="115"/>
      <c r="D40" s="1667">
        <v>611</v>
      </c>
      <c r="E40" s="1650">
        <v>162.63</v>
      </c>
      <c r="F40" s="184"/>
      <c r="G40" s="117"/>
      <c r="H40" s="1599"/>
      <c r="I40" s="117"/>
      <c r="J40" s="115"/>
      <c r="K40" s="1041"/>
      <c r="L40" s="965"/>
      <c r="M40" s="115"/>
      <c r="N40" s="115"/>
      <c r="O40" s="115"/>
      <c r="P40" s="115"/>
      <c r="Q40" s="115"/>
      <c r="R40" s="115"/>
      <c r="S40" s="115"/>
    </row>
    <row r="41" spans="1:21" ht="15" x14ac:dyDescent="0.3">
      <c r="A41" s="115"/>
      <c r="B41" s="115"/>
      <c r="C41" s="115"/>
      <c r="D41" s="1667">
        <v>613</v>
      </c>
      <c r="E41" s="1650">
        <v>688.33</v>
      </c>
      <c r="F41" s="116"/>
      <c r="G41" s="117"/>
      <c r="H41" s="1154"/>
      <c r="I41" s="117"/>
      <c r="J41" s="115"/>
      <c r="K41" s="1041"/>
      <c r="L41" s="965"/>
      <c r="M41" s="115"/>
      <c r="N41" s="1667"/>
      <c r="O41" s="115"/>
      <c r="P41" s="115"/>
      <c r="Q41" s="115"/>
      <c r="R41" s="115"/>
      <c r="S41" s="115"/>
    </row>
    <row r="42" spans="1:21" ht="15" x14ac:dyDescent="0.3">
      <c r="A42" s="3"/>
      <c r="B42" s="114"/>
      <c r="C42" s="214"/>
      <c r="D42" s="1668">
        <v>616</v>
      </c>
      <c r="E42" s="1669">
        <v>7271.4</v>
      </c>
      <c r="F42" s="214"/>
      <c r="G42" s="114"/>
      <c r="H42" s="1601"/>
      <c r="I42" s="1436"/>
      <c r="J42" s="331"/>
      <c r="K42" s="1531"/>
      <c r="L42" s="966"/>
      <c r="M42" s="114"/>
      <c r="N42" s="114"/>
      <c r="O42" s="1441"/>
      <c r="P42" s="114"/>
      <c r="Q42" s="114"/>
      <c r="R42" s="114"/>
      <c r="S42" s="115"/>
    </row>
    <row r="43" spans="1:21" ht="15" x14ac:dyDescent="0.3">
      <c r="A43" s="3"/>
      <c r="B43" s="538"/>
      <c r="C43" s="121"/>
      <c r="D43" s="1670">
        <v>617</v>
      </c>
      <c r="E43" s="1669">
        <v>377.5</v>
      </c>
      <c r="F43" s="538"/>
      <c r="G43" s="120"/>
      <c r="H43" s="1989"/>
      <c r="I43" s="1989"/>
      <c r="J43" s="1989"/>
      <c r="K43" s="1989"/>
      <c r="L43" s="967"/>
      <c r="M43" s="121"/>
      <c r="N43" s="1666"/>
      <c r="O43" s="1989"/>
      <c r="P43" s="1989"/>
      <c r="Q43" s="1989"/>
      <c r="R43" s="1989"/>
      <c r="S43" s="115" t="s">
        <v>1797</v>
      </c>
    </row>
    <row r="44" spans="1:21" ht="15" x14ac:dyDescent="0.3">
      <c r="B44" s="115"/>
      <c r="D44" s="1671">
        <v>619</v>
      </c>
      <c r="E44" s="1657">
        <v>626.38</v>
      </c>
      <c r="F44" s="115"/>
      <c r="G44" s="114"/>
      <c r="H44" s="1600"/>
      <c r="I44" s="115"/>
      <c r="J44" s="114"/>
      <c r="K44" s="1043"/>
      <c r="L44" s="966"/>
      <c r="M44" s="114"/>
      <c r="N44" s="115"/>
      <c r="O44" s="114"/>
      <c r="P44" s="115"/>
      <c r="Q44" s="115"/>
      <c r="R44" s="115" t="s">
        <v>52</v>
      </c>
      <c r="S44" s="115"/>
    </row>
    <row r="45" spans="1:21" ht="15" x14ac:dyDescent="0.3">
      <c r="B45" s="115"/>
      <c r="D45" s="1671">
        <v>2655</v>
      </c>
      <c r="E45" s="1657">
        <v>442.5</v>
      </c>
      <c r="F45" s="115"/>
      <c r="G45" s="114"/>
      <c r="H45" s="1600"/>
      <c r="I45" s="115"/>
      <c r="J45" s="114"/>
      <c r="K45" s="1043"/>
      <c r="L45" s="966"/>
      <c r="M45" s="114"/>
      <c r="N45" s="115"/>
      <c r="O45" s="114"/>
      <c r="P45" s="115"/>
      <c r="Q45" s="115"/>
      <c r="R45" s="115"/>
      <c r="S45" s="115"/>
    </row>
    <row r="46" spans="1:21" x14ac:dyDescent="0.2">
      <c r="D46" s="1641">
        <v>2662</v>
      </c>
      <c r="E46" s="1640">
        <v>3378.59</v>
      </c>
      <c r="G46" s="538"/>
    </row>
    <row r="47" spans="1:21" x14ac:dyDescent="0.2">
      <c r="D47" s="1641"/>
      <c r="E47" s="1652">
        <f>SUM(E40:E46)</f>
        <v>12947.33</v>
      </c>
    </row>
    <row r="48" spans="1:21" ht="15" x14ac:dyDescent="0.3">
      <c r="Q48" s="114"/>
      <c r="R48" s="485"/>
    </row>
    <row r="49" spans="1:19" x14ac:dyDescent="0.2">
      <c r="A49" s="1973" t="s">
        <v>51</v>
      </c>
      <c r="B49" s="1973"/>
      <c r="C49" s="1973"/>
      <c r="D49" s="1973"/>
      <c r="E49" s="1973"/>
      <c r="F49" s="1973"/>
      <c r="G49" s="1973"/>
      <c r="H49" s="1202"/>
      <c r="I49" s="1974" t="s">
        <v>1620</v>
      </c>
      <c r="J49" s="1974"/>
      <c r="K49" s="1974"/>
      <c r="L49" s="1974"/>
      <c r="M49" s="1974"/>
      <c r="O49" s="34"/>
      <c r="P49" s="1973" t="s">
        <v>1621</v>
      </c>
      <c r="Q49" s="1973"/>
      <c r="R49" s="1973"/>
      <c r="S49" s="1973"/>
    </row>
  </sheetData>
  <mergeCells count="10">
    <mergeCell ref="A9:S9"/>
    <mergeCell ref="A10:S10"/>
    <mergeCell ref="A11:S11"/>
    <mergeCell ref="A12:S12"/>
    <mergeCell ref="A13:S13"/>
    <mergeCell ref="A49:G49"/>
    <mergeCell ref="I49:M49"/>
    <mergeCell ref="P49:S49"/>
    <mergeCell ref="H43:K43"/>
    <mergeCell ref="O43:R4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B42" zoomScaleNormal="100" workbookViewId="0">
      <selection activeCell="Q79" sqref="Q79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9.140625" customWidth="1"/>
    <col min="4" max="4" width="8.42578125" customWidth="1"/>
    <col min="5" max="5" width="12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5.85546875" customWidth="1"/>
    <col min="18" max="18" width="15.14062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81"/>
      <c r="B7" s="381"/>
      <c r="C7" s="381"/>
      <c r="D7" s="381"/>
      <c r="E7" s="381"/>
      <c r="F7" s="382"/>
      <c r="G7" s="382"/>
      <c r="H7" s="1204"/>
      <c r="I7" s="382"/>
      <c r="J7" s="381"/>
      <c r="K7" s="381"/>
      <c r="L7" s="381"/>
      <c r="M7" s="381"/>
      <c r="N7" s="381"/>
      <c r="O7" s="381"/>
      <c r="P7" s="381"/>
      <c r="Q7" s="381"/>
      <c r="R7" s="381"/>
      <c r="S7" s="381"/>
    </row>
    <row r="8" spans="1:19" ht="14.25" x14ac:dyDescent="0.2">
      <c r="A8" s="381"/>
      <c r="B8" s="381"/>
      <c r="C8" s="381"/>
      <c r="D8" s="381"/>
      <c r="E8" s="381"/>
      <c r="F8" s="382"/>
      <c r="G8" s="382"/>
      <c r="H8" s="1204"/>
      <c r="I8" s="382"/>
      <c r="J8" s="381"/>
      <c r="K8" s="381"/>
      <c r="L8" s="381"/>
      <c r="M8" s="381"/>
      <c r="N8" s="381"/>
      <c r="O8" s="381"/>
      <c r="P8" s="381"/>
      <c r="Q8" s="381"/>
      <c r="R8" s="381"/>
      <c r="S8" s="381"/>
    </row>
    <row r="9" spans="1:19" ht="14.25" x14ac:dyDescent="0.2">
      <c r="A9" s="381"/>
      <c r="B9" s="381"/>
      <c r="C9" s="381"/>
      <c r="D9" s="381"/>
      <c r="E9" s="381"/>
      <c r="F9" s="382"/>
      <c r="G9" s="382"/>
      <c r="H9" s="1204"/>
      <c r="I9" s="382"/>
      <c r="J9" s="381"/>
      <c r="K9" s="381"/>
      <c r="L9" s="381"/>
      <c r="M9" s="381"/>
      <c r="N9" s="381"/>
      <c r="O9" s="381"/>
      <c r="P9" s="381"/>
      <c r="Q9" s="381"/>
      <c r="R9" s="381"/>
      <c r="S9" s="381"/>
    </row>
    <row r="10" spans="1:19" ht="14.25" x14ac:dyDescent="0.2">
      <c r="A10" s="381"/>
      <c r="B10" s="381"/>
      <c r="C10" s="381"/>
      <c r="D10" s="381"/>
      <c r="E10" s="381"/>
      <c r="F10" s="382"/>
      <c r="G10" s="382"/>
      <c r="H10" s="1204"/>
      <c r="I10" s="382"/>
      <c r="J10" s="381"/>
      <c r="K10" s="381"/>
      <c r="L10" s="381"/>
      <c r="M10" s="381"/>
      <c r="N10" s="381"/>
      <c r="O10" s="381"/>
      <c r="P10" s="381"/>
      <c r="Q10" s="381"/>
      <c r="R10" s="381"/>
      <c r="S10" s="381"/>
    </row>
    <row r="11" spans="1:19" ht="15" x14ac:dyDescent="0.25">
      <c r="A11" s="1976" t="s">
        <v>0</v>
      </c>
      <c r="B11" s="1976"/>
      <c r="C11" s="1976"/>
      <c r="D11" s="1976"/>
      <c r="E11" s="1976"/>
      <c r="F11" s="1976"/>
      <c r="G11" s="1976"/>
      <c r="H11" s="1976"/>
      <c r="I11" s="1976"/>
      <c r="J11" s="1976"/>
      <c r="K11" s="1976"/>
      <c r="L11" s="1976"/>
      <c r="M11" s="1976"/>
      <c r="N11" s="1976"/>
      <c r="O11" s="1976"/>
      <c r="P11" s="1976"/>
      <c r="Q11" s="1976"/>
      <c r="R11" s="1976"/>
      <c r="S11" s="1976"/>
    </row>
    <row r="12" spans="1:19" ht="15" x14ac:dyDescent="0.25">
      <c r="A12" s="1976" t="s">
        <v>1</v>
      </c>
      <c r="B12" s="1976"/>
      <c r="C12" s="1976"/>
      <c r="D12" s="1976"/>
      <c r="E12" s="1976"/>
      <c r="F12" s="1976"/>
      <c r="G12" s="1976"/>
      <c r="H12" s="1976"/>
      <c r="I12" s="1976"/>
      <c r="J12" s="1976"/>
      <c r="K12" s="1976"/>
      <c r="L12" s="1976"/>
      <c r="M12" s="1976"/>
      <c r="N12" s="1976"/>
      <c r="O12" s="1976"/>
      <c r="P12" s="1976"/>
      <c r="Q12" s="1976"/>
      <c r="R12" s="1976"/>
      <c r="S12" s="1976"/>
    </row>
    <row r="13" spans="1:19" ht="15" x14ac:dyDescent="0.25">
      <c r="A13" s="1976" t="s">
        <v>2</v>
      </c>
      <c r="B13" s="1976"/>
      <c r="C13" s="1976"/>
      <c r="D13" s="1976"/>
      <c r="E13" s="1976"/>
      <c r="F13" s="1976"/>
      <c r="G13" s="1976"/>
      <c r="H13" s="1976"/>
      <c r="I13" s="1976"/>
      <c r="J13" s="1976"/>
      <c r="K13" s="1976"/>
      <c r="L13" s="1976"/>
      <c r="M13" s="1976"/>
      <c r="N13" s="1976"/>
      <c r="O13" s="1976"/>
      <c r="P13" s="1976"/>
      <c r="Q13" s="1976"/>
      <c r="R13" s="1976"/>
      <c r="S13" s="1976"/>
    </row>
    <row r="14" spans="1:19" ht="15" x14ac:dyDescent="0.25">
      <c r="A14" s="1976" t="s">
        <v>3</v>
      </c>
      <c r="B14" s="1976"/>
      <c r="C14" s="1976"/>
      <c r="D14" s="1976"/>
      <c r="E14" s="1976"/>
      <c r="F14" s="1976"/>
      <c r="G14" s="1976"/>
      <c r="H14" s="1976"/>
      <c r="I14" s="1976"/>
      <c r="J14" s="1976"/>
      <c r="K14" s="1976"/>
      <c r="L14" s="1976"/>
      <c r="M14" s="1976"/>
      <c r="N14" s="1976"/>
      <c r="O14" s="1976"/>
      <c r="P14" s="1976"/>
      <c r="Q14" s="1976"/>
      <c r="R14" s="1976"/>
      <c r="S14" s="1976"/>
    </row>
    <row r="15" spans="1:19" ht="15" x14ac:dyDescent="0.25">
      <c r="A15" s="1977" t="s">
        <v>1806</v>
      </c>
      <c r="B15" s="1977"/>
      <c r="C15" s="1977"/>
      <c r="D15" s="1977"/>
      <c r="E15" s="1977"/>
      <c r="F15" s="1977"/>
      <c r="G15" s="1977"/>
      <c r="H15" s="1977"/>
      <c r="I15" s="1977"/>
      <c r="J15" s="1977"/>
      <c r="K15" s="1977"/>
      <c r="L15" s="1977"/>
      <c r="M15" s="1977"/>
      <c r="N15" s="1977"/>
      <c r="O15" s="1977"/>
      <c r="P15" s="1977"/>
      <c r="Q15" s="1977"/>
      <c r="R15" s="1977"/>
      <c r="S15" s="1977"/>
    </row>
    <row r="16" spans="1:19" s="15" customFormat="1" ht="4.5" customHeight="1" x14ac:dyDescent="0.25">
      <c r="A16" s="1245"/>
      <c r="B16" s="1245"/>
      <c r="C16" s="1245"/>
      <c r="D16" s="1245"/>
      <c r="E16" s="1245"/>
      <c r="F16" s="1245"/>
      <c r="G16" s="1245"/>
      <c r="H16" s="1249"/>
      <c r="I16" s="1245"/>
      <c r="J16" s="1245"/>
      <c r="K16" s="1245"/>
      <c r="L16" s="1245"/>
      <c r="M16" s="1245"/>
      <c r="N16" s="1245"/>
      <c r="O16" s="1245"/>
      <c r="P16" s="1245"/>
      <c r="Q16" s="1245"/>
      <c r="R16" s="1245"/>
      <c r="S16" s="1245"/>
    </row>
    <row r="17" spans="1:20" s="15" customFormat="1" ht="15" hidden="1" x14ac:dyDescent="0.25">
      <c r="A17" s="1245"/>
      <c r="B17" s="1245"/>
      <c r="C17" s="1245"/>
      <c r="D17" s="1245"/>
      <c r="E17" s="1245"/>
      <c r="F17" s="1245"/>
      <c r="G17" s="1245"/>
      <c r="H17" s="1249"/>
      <c r="I17" s="1245"/>
      <c r="J17" s="1245"/>
      <c r="K17" s="1245"/>
      <c r="L17" s="1245"/>
      <c r="M17" s="1245"/>
      <c r="N17" s="1245"/>
      <c r="O17" s="1245"/>
      <c r="P17" s="1245"/>
      <c r="Q17" s="1245"/>
      <c r="R17" s="1245"/>
      <c r="S17" s="1245"/>
    </row>
    <row r="18" spans="1:20" s="1047" customFormat="1" ht="49.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20" x14ac:dyDescent="0.2">
      <c r="A19" s="1207">
        <v>1</v>
      </c>
      <c r="B19" s="1207">
        <v>2</v>
      </c>
      <c r="C19" s="1207">
        <v>3</v>
      </c>
      <c r="D19" s="1208">
        <v>4</v>
      </c>
      <c r="E19" s="1207">
        <v>5</v>
      </c>
      <c r="F19" s="1208">
        <v>6</v>
      </c>
      <c r="G19" s="1207">
        <v>7</v>
      </c>
      <c r="H19" s="1209">
        <v>8</v>
      </c>
      <c r="I19" s="1207">
        <v>9</v>
      </c>
      <c r="J19" s="1208">
        <v>10</v>
      </c>
      <c r="K19" s="1207">
        <v>11</v>
      </c>
      <c r="L19" s="1208">
        <v>12</v>
      </c>
      <c r="M19" s="1207">
        <v>13</v>
      </c>
      <c r="N19" s="1208">
        <v>14</v>
      </c>
      <c r="O19" s="1207">
        <v>15</v>
      </c>
      <c r="P19" s="1208">
        <v>16</v>
      </c>
      <c r="Q19" s="1207">
        <v>17</v>
      </c>
      <c r="R19" s="1208">
        <v>18</v>
      </c>
      <c r="S19" s="1207">
        <v>19</v>
      </c>
    </row>
    <row r="20" spans="1:20" ht="15" x14ac:dyDescent="0.2">
      <c r="A20" s="1158">
        <v>1</v>
      </c>
      <c r="B20" s="1034">
        <v>41799</v>
      </c>
      <c r="C20" s="1179">
        <v>1</v>
      </c>
      <c r="D20" s="1179">
        <v>61</v>
      </c>
      <c r="E20" s="1210" t="s">
        <v>1106</v>
      </c>
      <c r="F20" s="1155"/>
      <c r="G20" s="334">
        <v>1</v>
      </c>
      <c r="H20" s="1211" t="s">
        <v>524</v>
      </c>
      <c r="I20" s="334" t="s">
        <v>1051</v>
      </c>
      <c r="J20" s="334" t="s">
        <v>544</v>
      </c>
      <c r="K20" s="334" t="s">
        <v>1104</v>
      </c>
      <c r="L20" s="1037">
        <v>23196.99</v>
      </c>
      <c r="M20" s="338">
        <v>3</v>
      </c>
      <c r="N20" s="1746">
        <f>IF(M20=0,"N/A",+L20/M20)</f>
        <v>7732.3300000000008</v>
      </c>
      <c r="O20" s="1881"/>
      <c r="P20" s="1882">
        <v>3</v>
      </c>
      <c r="Q20" s="1882"/>
      <c r="R20" s="1883">
        <f>IF(M20=0,"N/A",+N20*P20+O20*Q20)</f>
        <v>23196.99</v>
      </c>
      <c r="S20" s="1746">
        <f t="shared" ref="S20:S40" si="0">IF(M20=0,"N/A",+L20-R20)</f>
        <v>0</v>
      </c>
      <c r="T20" s="18"/>
    </row>
    <row r="21" spans="1:20" ht="15" x14ac:dyDescent="0.2">
      <c r="A21" s="1158">
        <v>2</v>
      </c>
      <c r="B21" s="1034">
        <v>41926</v>
      </c>
      <c r="C21" s="1179">
        <v>1</v>
      </c>
      <c r="D21" s="1179">
        <v>61</v>
      </c>
      <c r="E21" s="1210" t="s">
        <v>1107</v>
      </c>
      <c r="F21" s="1155"/>
      <c r="G21" s="334">
        <v>1</v>
      </c>
      <c r="H21" s="1211" t="s">
        <v>1003</v>
      </c>
      <c r="I21" s="334"/>
      <c r="J21" s="334"/>
      <c r="K21" s="334" t="s">
        <v>1104</v>
      </c>
      <c r="L21" s="1037">
        <v>9032.9</v>
      </c>
      <c r="M21" s="338">
        <v>10</v>
      </c>
      <c r="N21" s="339">
        <f>IF(M21=0,"N/A",+L21/M21)</f>
        <v>903.29</v>
      </c>
      <c r="O21" s="1720">
        <f>IF(M21=0,"N/A",+N21/12)</f>
        <v>75.274166666666659</v>
      </c>
      <c r="P21" s="1213">
        <v>2</v>
      </c>
      <c r="Q21" s="1214">
        <v>11</v>
      </c>
      <c r="R21" s="1212">
        <f>IF(M21=0,"N/A",+N21*P21+O21*Q21)</f>
        <v>2634.5958333333333</v>
      </c>
      <c r="S21" s="339">
        <f t="shared" si="0"/>
        <v>6398.3041666666668</v>
      </c>
      <c r="T21" s="18"/>
    </row>
    <row r="22" spans="1:20" ht="15" x14ac:dyDescent="0.2">
      <c r="A22" s="1158">
        <v>3</v>
      </c>
      <c r="B22" s="1034">
        <v>41991</v>
      </c>
      <c r="C22" s="1215">
        <v>1</v>
      </c>
      <c r="D22" s="334">
        <v>61</v>
      </c>
      <c r="E22" s="639" t="s">
        <v>1116</v>
      </c>
      <c r="F22" s="334"/>
      <c r="G22" s="334">
        <v>1</v>
      </c>
      <c r="H22" s="1211" t="s">
        <v>1049</v>
      </c>
      <c r="I22" s="334"/>
      <c r="J22" s="334" t="s">
        <v>463</v>
      </c>
      <c r="K22" s="334" t="s">
        <v>1104</v>
      </c>
      <c r="L22" s="1037">
        <v>6726</v>
      </c>
      <c r="M22" s="338">
        <v>5</v>
      </c>
      <c r="N22" s="339">
        <f>IF(M22=0,"N/A",+L22/M22)</f>
        <v>1345.2</v>
      </c>
      <c r="O22" s="1720">
        <f>IF(M22=0,"N/A",+N22/12)</f>
        <v>112.10000000000001</v>
      </c>
      <c r="P22" s="1213">
        <v>2</v>
      </c>
      <c r="Q22" s="1214">
        <v>10</v>
      </c>
      <c r="R22" s="1212">
        <f>IF(M22=0,"N/A",+N22*P22+O22*Q22)</f>
        <v>3811.4</v>
      </c>
      <c r="S22" s="339">
        <f t="shared" si="0"/>
        <v>2914.6</v>
      </c>
      <c r="T22" s="18"/>
    </row>
    <row r="23" spans="1:20" ht="16.5" customHeight="1" x14ac:dyDescent="0.2">
      <c r="A23" s="1158">
        <v>4</v>
      </c>
      <c r="B23" s="1034">
        <v>41990</v>
      </c>
      <c r="C23" s="1215">
        <v>1</v>
      </c>
      <c r="D23" s="334">
        <v>61</v>
      </c>
      <c r="E23" s="639" t="s">
        <v>1107</v>
      </c>
      <c r="F23" s="1155"/>
      <c r="G23" s="334">
        <v>1</v>
      </c>
      <c r="H23" s="1211" t="s">
        <v>1050</v>
      </c>
      <c r="I23" s="334">
        <v>17117</v>
      </c>
      <c r="J23" s="334"/>
      <c r="K23" s="334" t="s">
        <v>1104</v>
      </c>
      <c r="L23" s="1037">
        <v>4696.3999999999996</v>
      </c>
      <c r="M23" s="338">
        <v>10</v>
      </c>
      <c r="N23" s="339">
        <f>IF(M23=0,"N/A",+L23/M23)</f>
        <v>469.64</v>
      </c>
      <c r="O23" s="1720">
        <f>IF(M23=0,"N/A",+N23/12)</f>
        <v>39.136666666666663</v>
      </c>
      <c r="P23" s="1213">
        <v>2</v>
      </c>
      <c r="Q23" s="1214">
        <v>10</v>
      </c>
      <c r="R23" s="1212">
        <f>IF(M23=0,"N/A",+N23*P23+O23*Q23)</f>
        <v>1330.6466666666665</v>
      </c>
      <c r="S23" s="339">
        <f t="shared" si="0"/>
        <v>3365.7533333333331</v>
      </c>
      <c r="T23" s="18"/>
    </row>
    <row r="24" spans="1:20" ht="16.5" customHeight="1" x14ac:dyDescent="0.2">
      <c r="A24" s="1158">
        <v>5</v>
      </c>
      <c r="B24" s="1034">
        <v>36827</v>
      </c>
      <c r="C24" s="1216">
        <v>1</v>
      </c>
      <c r="D24" s="334">
        <v>61</v>
      </c>
      <c r="E24" s="334">
        <v>617</v>
      </c>
      <c r="F24" s="334"/>
      <c r="G24" s="334">
        <v>1</v>
      </c>
      <c r="H24" s="1176" t="s">
        <v>39</v>
      </c>
      <c r="I24" s="334"/>
      <c r="J24" s="334" t="s">
        <v>19</v>
      </c>
      <c r="K24" s="334" t="s">
        <v>1104</v>
      </c>
      <c r="L24" s="1037">
        <v>2664.81</v>
      </c>
      <c r="M24" s="338">
        <v>10</v>
      </c>
      <c r="N24" s="952"/>
      <c r="O24" s="1655"/>
      <c r="P24" s="1166">
        <v>10</v>
      </c>
      <c r="Q24" s="1166"/>
      <c r="R24" s="952">
        <v>2664.81</v>
      </c>
      <c r="S24" s="952">
        <f t="shared" si="0"/>
        <v>0</v>
      </c>
      <c r="T24" s="18"/>
    </row>
    <row r="25" spans="1:20" ht="16.5" customHeight="1" x14ac:dyDescent="0.2">
      <c r="A25" s="1158">
        <v>6</v>
      </c>
      <c r="B25" s="1034">
        <v>36884</v>
      </c>
      <c r="C25" s="1216">
        <v>1</v>
      </c>
      <c r="D25" s="334">
        <v>61</v>
      </c>
      <c r="E25" s="334">
        <v>614</v>
      </c>
      <c r="F25" s="334"/>
      <c r="G25" s="334">
        <v>1</v>
      </c>
      <c r="H25" s="1176" t="s">
        <v>524</v>
      </c>
      <c r="I25" s="334"/>
      <c r="J25" s="334" t="s">
        <v>72</v>
      </c>
      <c r="K25" s="334" t="s">
        <v>1105</v>
      </c>
      <c r="L25" s="1037">
        <v>20598</v>
      </c>
      <c r="M25" s="338">
        <v>3</v>
      </c>
      <c r="N25" s="952"/>
      <c r="O25" s="1655"/>
      <c r="P25" s="1166">
        <v>3</v>
      </c>
      <c r="Q25" s="1166"/>
      <c r="R25" s="952">
        <v>20598</v>
      </c>
      <c r="S25" s="952">
        <f t="shared" si="0"/>
        <v>0</v>
      </c>
      <c r="T25" s="18"/>
    </row>
    <row r="26" spans="1:20" ht="23.25" customHeight="1" x14ac:dyDescent="0.2">
      <c r="A26" s="1158">
        <v>7</v>
      </c>
      <c r="B26" s="1034">
        <v>36889</v>
      </c>
      <c r="C26" s="1216">
        <v>1</v>
      </c>
      <c r="D26" s="334">
        <v>61</v>
      </c>
      <c r="E26" s="334">
        <v>612</v>
      </c>
      <c r="F26" s="334"/>
      <c r="G26" s="334">
        <v>1</v>
      </c>
      <c r="H26" s="1036" t="s">
        <v>321</v>
      </c>
      <c r="I26" s="334"/>
      <c r="J26" s="334"/>
      <c r="K26" s="334" t="s">
        <v>1105</v>
      </c>
      <c r="L26" s="1217">
        <v>3500</v>
      </c>
      <c r="M26" s="338">
        <v>10</v>
      </c>
      <c r="N26" s="952"/>
      <c r="O26" s="1655"/>
      <c r="P26" s="1166">
        <v>10</v>
      </c>
      <c r="Q26" s="1166"/>
      <c r="R26" s="952">
        <v>3500</v>
      </c>
      <c r="S26" s="952">
        <f t="shared" si="0"/>
        <v>0</v>
      </c>
      <c r="T26" s="18"/>
    </row>
    <row r="27" spans="1:20" ht="28.5" customHeight="1" x14ac:dyDescent="0.2">
      <c r="A27" s="1158">
        <v>8</v>
      </c>
      <c r="B27" s="1034">
        <v>36726</v>
      </c>
      <c r="C27" s="1216">
        <v>1</v>
      </c>
      <c r="D27" s="334">
        <v>61</v>
      </c>
      <c r="E27" s="334">
        <v>612</v>
      </c>
      <c r="F27" s="334"/>
      <c r="G27" s="334">
        <v>1</v>
      </c>
      <c r="H27" s="1176" t="s">
        <v>716</v>
      </c>
      <c r="I27" s="334"/>
      <c r="J27" s="334"/>
      <c r="K27" s="334" t="s">
        <v>1105</v>
      </c>
      <c r="L27" s="1037">
        <v>6570</v>
      </c>
      <c r="M27" s="338">
        <v>10</v>
      </c>
      <c r="N27" s="952"/>
      <c r="O27" s="1655"/>
      <c r="P27" s="1166">
        <v>10</v>
      </c>
      <c r="Q27" s="1166"/>
      <c r="R27" s="952">
        <v>6570</v>
      </c>
      <c r="S27" s="952">
        <f t="shared" si="0"/>
        <v>0</v>
      </c>
      <c r="T27" s="18"/>
    </row>
    <row r="28" spans="1:20" ht="16.5" customHeight="1" x14ac:dyDescent="0.2">
      <c r="A28" s="1158">
        <v>9</v>
      </c>
      <c r="B28" s="1218">
        <v>36889</v>
      </c>
      <c r="C28" s="1216">
        <v>1</v>
      </c>
      <c r="D28" s="1219">
        <v>61</v>
      </c>
      <c r="E28" s="1219">
        <v>617</v>
      </c>
      <c r="F28" s="1220"/>
      <c r="G28" s="1219">
        <v>1</v>
      </c>
      <c r="H28" s="1221" t="s">
        <v>831</v>
      </c>
      <c r="I28" s="1222"/>
      <c r="J28" s="1222"/>
      <c r="K28" s="334" t="s">
        <v>1105</v>
      </c>
      <c r="L28" s="1223">
        <v>800</v>
      </c>
      <c r="M28" s="1224">
        <v>10</v>
      </c>
      <c r="N28" s="1225"/>
      <c r="O28" s="1833"/>
      <c r="P28" s="1226">
        <v>10</v>
      </c>
      <c r="Q28" s="1226"/>
      <c r="R28" s="1225">
        <v>800</v>
      </c>
      <c r="S28" s="1225">
        <f t="shared" si="0"/>
        <v>0</v>
      </c>
      <c r="T28" s="18"/>
    </row>
    <row r="29" spans="1:20" ht="16.5" customHeight="1" x14ac:dyDescent="0.2">
      <c r="A29" s="1158">
        <v>10</v>
      </c>
      <c r="B29" s="1034">
        <v>36889</v>
      </c>
      <c r="C29" s="1216">
        <v>1</v>
      </c>
      <c r="D29" s="334">
        <v>61</v>
      </c>
      <c r="E29" s="334">
        <v>617</v>
      </c>
      <c r="F29" s="334"/>
      <c r="G29" s="334">
        <v>1</v>
      </c>
      <c r="H29" s="1176" t="s">
        <v>262</v>
      </c>
      <c r="I29" s="334"/>
      <c r="J29" s="334"/>
      <c r="K29" s="334" t="s">
        <v>1105</v>
      </c>
      <c r="L29" s="1037">
        <v>1500</v>
      </c>
      <c r="M29" s="338">
        <v>10</v>
      </c>
      <c r="N29" s="952"/>
      <c r="O29" s="1655"/>
      <c r="P29" s="1166">
        <v>10</v>
      </c>
      <c r="Q29" s="1166"/>
      <c r="R29" s="952">
        <v>1500</v>
      </c>
      <c r="S29" s="952">
        <f t="shared" si="0"/>
        <v>0</v>
      </c>
      <c r="T29" s="18"/>
    </row>
    <row r="30" spans="1:20" ht="16.5" customHeight="1" x14ac:dyDescent="0.2">
      <c r="A30" s="1158">
        <v>11</v>
      </c>
      <c r="B30" s="1159">
        <v>39897</v>
      </c>
      <c r="C30" s="1216">
        <v>1</v>
      </c>
      <c r="D30" s="1160">
        <v>61</v>
      </c>
      <c r="E30" s="1160">
        <v>612</v>
      </c>
      <c r="F30" s="1227"/>
      <c r="G30" s="1160">
        <v>1</v>
      </c>
      <c r="H30" s="750" t="s">
        <v>457</v>
      </c>
      <c r="I30" s="1160"/>
      <c r="J30" s="1160" t="s">
        <v>456</v>
      </c>
      <c r="K30" s="334" t="s">
        <v>1105</v>
      </c>
      <c r="L30" s="1164">
        <v>11820.4</v>
      </c>
      <c r="M30" s="1165">
        <v>5</v>
      </c>
      <c r="N30" s="1228"/>
      <c r="O30" s="1834"/>
      <c r="P30" s="1229">
        <v>5</v>
      </c>
      <c r="Q30" s="1229"/>
      <c r="R30" s="1230">
        <v>11820.4</v>
      </c>
      <c r="S30" s="952">
        <f t="shared" si="0"/>
        <v>0</v>
      </c>
      <c r="T30" s="68"/>
    </row>
    <row r="31" spans="1:20" ht="16.5" customHeight="1" x14ac:dyDescent="0.2">
      <c r="A31" s="1158">
        <v>12</v>
      </c>
      <c r="B31" s="1159">
        <v>39897</v>
      </c>
      <c r="C31" s="1216">
        <v>1</v>
      </c>
      <c r="D31" s="1160">
        <v>61</v>
      </c>
      <c r="E31" s="1160">
        <v>612</v>
      </c>
      <c r="F31" s="1227"/>
      <c r="G31" s="1160">
        <v>4</v>
      </c>
      <c r="H31" s="750" t="s">
        <v>458</v>
      </c>
      <c r="I31" s="1160"/>
      <c r="J31" s="1160" t="s">
        <v>459</v>
      </c>
      <c r="K31" s="334" t="s">
        <v>1105</v>
      </c>
      <c r="L31" s="1164">
        <v>11484</v>
      </c>
      <c r="M31" s="1165">
        <v>5</v>
      </c>
      <c r="N31" s="1228"/>
      <c r="O31" s="1834"/>
      <c r="P31" s="1229">
        <v>5</v>
      </c>
      <c r="Q31" s="1229"/>
      <c r="R31" s="1230">
        <v>11484</v>
      </c>
      <c r="S31" s="952">
        <f t="shared" si="0"/>
        <v>0</v>
      </c>
      <c r="T31" s="68"/>
    </row>
    <row r="32" spans="1:20" ht="16.5" customHeight="1" x14ac:dyDescent="0.2">
      <c r="A32" s="1158">
        <v>13</v>
      </c>
      <c r="B32" s="1159">
        <v>39897</v>
      </c>
      <c r="C32" s="1216">
        <v>1</v>
      </c>
      <c r="D32" s="1160">
        <v>61</v>
      </c>
      <c r="E32" s="1160">
        <v>612</v>
      </c>
      <c r="F32" s="1227"/>
      <c r="G32" s="1160">
        <v>1</v>
      </c>
      <c r="H32" s="750" t="s">
        <v>754</v>
      </c>
      <c r="I32" s="1160"/>
      <c r="J32" s="1160"/>
      <c r="K32" s="334" t="s">
        <v>1105</v>
      </c>
      <c r="L32" s="1164">
        <v>1972</v>
      </c>
      <c r="M32" s="1165">
        <v>5</v>
      </c>
      <c r="N32" s="1228"/>
      <c r="O32" s="1834"/>
      <c r="P32" s="1229">
        <v>5</v>
      </c>
      <c r="Q32" s="1229"/>
      <c r="R32" s="1230">
        <v>1972</v>
      </c>
      <c r="S32" s="952">
        <f t="shared" si="0"/>
        <v>0</v>
      </c>
      <c r="T32" s="68"/>
    </row>
    <row r="33" spans="1:20" ht="16.5" customHeight="1" x14ac:dyDescent="0.2">
      <c r="A33" s="1158">
        <v>14</v>
      </c>
      <c r="B33" s="1159">
        <v>39897</v>
      </c>
      <c r="C33" s="1216">
        <v>1</v>
      </c>
      <c r="D33" s="1160">
        <v>61</v>
      </c>
      <c r="E33" s="1160">
        <v>612</v>
      </c>
      <c r="F33" s="1227"/>
      <c r="G33" s="1160">
        <v>4</v>
      </c>
      <c r="H33" s="750" t="s">
        <v>460</v>
      </c>
      <c r="I33" s="1160"/>
      <c r="J33" s="1160"/>
      <c r="K33" s="334" t="s">
        <v>1105</v>
      </c>
      <c r="L33" s="1164">
        <v>1846.93</v>
      </c>
      <c r="M33" s="1165">
        <v>5</v>
      </c>
      <c r="N33" s="1228"/>
      <c r="O33" s="1834"/>
      <c r="P33" s="1229">
        <v>5</v>
      </c>
      <c r="Q33" s="1229"/>
      <c r="R33" s="1230">
        <v>1846.93</v>
      </c>
      <c r="S33" s="952">
        <f t="shared" si="0"/>
        <v>0</v>
      </c>
      <c r="T33" s="68"/>
    </row>
    <row r="34" spans="1:20" ht="16.5" customHeight="1" x14ac:dyDescent="0.2">
      <c r="A34" s="1158">
        <v>15</v>
      </c>
      <c r="B34" s="1159">
        <v>39897</v>
      </c>
      <c r="C34" s="1216">
        <v>1</v>
      </c>
      <c r="D34" s="1160">
        <v>61</v>
      </c>
      <c r="E34" s="1160">
        <v>612</v>
      </c>
      <c r="F34" s="1227"/>
      <c r="G34" s="1160">
        <v>1</v>
      </c>
      <c r="H34" s="750" t="s">
        <v>461</v>
      </c>
      <c r="I34" s="1160"/>
      <c r="J34" s="1160"/>
      <c r="K34" s="334" t="s">
        <v>1105</v>
      </c>
      <c r="L34" s="1164">
        <v>34.799999999999997</v>
      </c>
      <c r="M34" s="1165">
        <v>5</v>
      </c>
      <c r="N34" s="1228"/>
      <c r="O34" s="1834"/>
      <c r="P34" s="1229">
        <v>5</v>
      </c>
      <c r="Q34" s="1229"/>
      <c r="R34" s="1230">
        <v>34.799999999999997</v>
      </c>
      <c r="S34" s="952">
        <f t="shared" si="0"/>
        <v>0</v>
      </c>
      <c r="T34" s="68"/>
    </row>
    <row r="35" spans="1:20" ht="16.5" customHeight="1" x14ac:dyDescent="0.2">
      <c r="A35" s="1158">
        <v>16</v>
      </c>
      <c r="B35" s="1159">
        <v>39897</v>
      </c>
      <c r="C35" s="1216">
        <v>1</v>
      </c>
      <c r="D35" s="1160">
        <v>61</v>
      </c>
      <c r="E35" s="1160">
        <v>612</v>
      </c>
      <c r="F35" s="1227"/>
      <c r="G35" s="1160">
        <v>1</v>
      </c>
      <c r="H35" s="750" t="s">
        <v>462</v>
      </c>
      <c r="I35" s="1160"/>
      <c r="J35" s="1160"/>
      <c r="K35" s="334" t="s">
        <v>1105</v>
      </c>
      <c r="L35" s="1164">
        <v>1856</v>
      </c>
      <c r="M35" s="1165">
        <v>5</v>
      </c>
      <c r="N35" s="1228"/>
      <c r="O35" s="1834"/>
      <c r="P35" s="1229">
        <v>5</v>
      </c>
      <c r="Q35" s="1229"/>
      <c r="R35" s="1230">
        <v>1856</v>
      </c>
      <c r="S35" s="952">
        <f t="shared" si="0"/>
        <v>0</v>
      </c>
      <c r="T35" s="68"/>
    </row>
    <row r="36" spans="1:20" ht="16.5" customHeight="1" x14ac:dyDescent="0.2">
      <c r="A36" s="1158">
        <v>17</v>
      </c>
      <c r="B36" s="1159">
        <v>38311</v>
      </c>
      <c r="C36" s="1216">
        <v>1</v>
      </c>
      <c r="D36" s="1160">
        <v>61</v>
      </c>
      <c r="E36" s="1160">
        <v>612</v>
      </c>
      <c r="F36" s="1227"/>
      <c r="G36" s="1160">
        <v>1</v>
      </c>
      <c r="H36" s="750" t="s">
        <v>462</v>
      </c>
      <c r="I36" s="1160"/>
      <c r="J36" s="1160" t="s">
        <v>463</v>
      </c>
      <c r="K36" s="334" t="s">
        <v>1105</v>
      </c>
      <c r="L36" s="1164">
        <v>14000</v>
      </c>
      <c r="M36" s="1165">
        <v>5</v>
      </c>
      <c r="N36" s="1228"/>
      <c r="O36" s="1834"/>
      <c r="P36" s="1229">
        <v>5</v>
      </c>
      <c r="Q36" s="1229"/>
      <c r="R36" s="1230">
        <v>14000</v>
      </c>
      <c r="S36" s="952">
        <f t="shared" si="0"/>
        <v>0</v>
      </c>
      <c r="T36" s="68"/>
    </row>
    <row r="37" spans="1:20" ht="16.5" customHeight="1" x14ac:dyDescent="0.2">
      <c r="A37" s="1158">
        <v>18</v>
      </c>
      <c r="B37" s="1231">
        <v>39897</v>
      </c>
      <c r="C37" s="1232">
        <v>1</v>
      </c>
      <c r="D37" s="1233">
        <v>61</v>
      </c>
      <c r="E37" s="1233">
        <v>612</v>
      </c>
      <c r="F37" s="1234"/>
      <c r="G37" s="1233">
        <v>1</v>
      </c>
      <c r="H37" s="1235" t="s">
        <v>1335</v>
      </c>
      <c r="I37" s="1233"/>
      <c r="J37" s="1233" t="s">
        <v>464</v>
      </c>
      <c r="K37" s="1236" t="s">
        <v>1105</v>
      </c>
      <c r="L37" s="1237">
        <v>904.8</v>
      </c>
      <c r="M37" s="1238">
        <v>5</v>
      </c>
      <c r="N37" s="1239"/>
      <c r="O37" s="1835"/>
      <c r="P37" s="1240">
        <v>5</v>
      </c>
      <c r="Q37" s="1240"/>
      <c r="R37" s="1241">
        <v>904.8</v>
      </c>
      <c r="S37" s="952">
        <f t="shared" si="0"/>
        <v>0</v>
      </c>
      <c r="T37" s="68"/>
    </row>
    <row r="38" spans="1:20" ht="16.5" customHeight="1" x14ac:dyDescent="0.2">
      <c r="A38" s="1158">
        <v>19</v>
      </c>
      <c r="B38" s="333">
        <v>42549</v>
      </c>
      <c r="C38" s="1216">
        <v>1</v>
      </c>
      <c r="D38" s="334">
        <v>61</v>
      </c>
      <c r="E38" s="334">
        <v>612</v>
      </c>
      <c r="F38" s="1155"/>
      <c r="G38" s="334">
        <v>1</v>
      </c>
      <c r="H38" s="1036" t="s">
        <v>1400</v>
      </c>
      <c r="I38" s="334"/>
      <c r="J38" s="334" t="s">
        <v>1401</v>
      </c>
      <c r="K38" s="334" t="s">
        <v>1105</v>
      </c>
      <c r="L38" s="1037">
        <v>37878</v>
      </c>
      <c r="M38" s="338">
        <v>5</v>
      </c>
      <c r="N38" s="1242">
        <v>7575.6</v>
      </c>
      <c r="O38" s="1836">
        <v>631.29999999999995</v>
      </c>
      <c r="P38" s="1243">
        <v>1</v>
      </c>
      <c r="Q38" s="1243">
        <v>3</v>
      </c>
      <c r="R38" s="1759">
        <v>6313</v>
      </c>
      <c r="S38" s="1242">
        <f t="shared" si="0"/>
        <v>31565</v>
      </c>
      <c r="T38" s="68"/>
    </row>
    <row r="39" spans="1:20" ht="27" customHeight="1" x14ac:dyDescent="0.2">
      <c r="A39" s="1158">
        <v>20</v>
      </c>
      <c r="B39" s="333">
        <v>42404</v>
      </c>
      <c r="C39" s="1216">
        <v>1</v>
      </c>
      <c r="D39" s="334">
        <v>61</v>
      </c>
      <c r="E39" s="1155" t="s">
        <v>1404</v>
      </c>
      <c r="F39" s="1155"/>
      <c r="G39" s="334">
        <v>1</v>
      </c>
      <c r="H39" s="1036" t="s">
        <v>1133</v>
      </c>
      <c r="I39" s="334"/>
      <c r="J39" s="334" t="s">
        <v>1405</v>
      </c>
      <c r="K39" s="334" t="s">
        <v>1403</v>
      </c>
      <c r="L39" s="1037">
        <v>32725</v>
      </c>
      <c r="M39" s="338">
        <v>5</v>
      </c>
      <c r="N39" s="339">
        <f>IF(M39=0,"N/A",+L39/M39)</f>
        <v>6545</v>
      </c>
      <c r="O39" s="1720">
        <f>IF(M39=0,"N/A",+N39/12)</f>
        <v>545.41666666666663</v>
      </c>
      <c r="P39" s="1213">
        <v>1</v>
      </c>
      <c r="Q39" s="22">
        <v>7</v>
      </c>
      <c r="R39" s="1212">
        <f>IF(M39=0,"N/A",+N39*P39+O39*Q40)</f>
        <v>12544.583333333332</v>
      </c>
      <c r="S39" s="339">
        <f t="shared" si="0"/>
        <v>20180.416666666668</v>
      </c>
      <c r="T39" s="68"/>
    </row>
    <row r="40" spans="1:20" ht="16.5" customHeight="1" x14ac:dyDescent="0.2">
      <c r="A40" s="1158">
        <v>21</v>
      </c>
      <c r="B40" s="333">
        <v>42669</v>
      </c>
      <c r="C40" s="1216">
        <v>1</v>
      </c>
      <c r="D40" s="334">
        <v>61</v>
      </c>
      <c r="E40" s="1155">
        <v>614</v>
      </c>
      <c r="F40" s="1155"/>
      <c r="G40" s="334">
        <v>4</v>
      </c>
      <c r="H40" s="1036" t="s">
        <v>1406</v>
      </c>
      <c r="I40" s="334"/>
      <c r="J40" s="334"/>
      <c r="K40" s="334" t="s">
        <v>1403</v>
      </c>
      <c r="L40" s="1037">
        <v>48892.17</v>
      </c>
      <c r="M40" s="338">
        <v>3</v>
      </c>
      <c r="N40" s="1242">
        <v>16297.39</v>
      </c>
      <c r="O40" s="1836">
        <v>1358.12</v>
      </c>
      <c r="P40" s="1243"/>
      <c r="Q40" s="1214">
        <v>11</v>
      </c>
      <c r="R40" s="1759">
        <v>2716.2240000000002</v>
      </c>
      <c r="S40" s="1242">
        <f t="shared" si="0"/>
        <v>46175.945999999996</v>
      </c>
      <c r="T40" s="68"/>
    </row>
    <row r="41" spans="1:20" ht="21" customHeight="1" x14ac:dyDescent="0.2">
      <c r="A41" s="1158">
        <v>22</v>
      </c>
      <c r="B41" s="333">
        <v>42669</v>
      </c>
      <c r="C41" s="1216">
        <v>1</v>
      </c>
      <c r="D41" s="334">
        <v>61</v>
      </c>
      <c r="E41" s="334">
        <v>612</v>
      </c>
      <c r="F41" s="1155"/>
      <c r="G41" s="334">
        <v>1</v>
      </c>
      <c r="H41" s="1036" t="s">
        <v>1407</v>
      </c>
      <c r="I41" s="334"/>
      <c r="J41" s="334" t="s">
        <v>167</v>
      </c>
      <c r="K41" s="334" t="s">
        <v>1403</v>
      </c>
      <c r="L41" s="1037">
        <v>32568</v>
      </c>
      <c r="M41" s="338">
        <v>5</v>
      </c>
      <c r="N41" s="1242">
        <v>10856</v>
      </c>
      <c r="O41" s="1836">
        <v>904.67</v>
      </c>
      <c r="P41" s="1243"/>
      <c r="Q41" s="1243">
        <v>11</v>
      </c>
      <c r="R41" s="1759">
        <v>1809.34</v>
      </c>
      <c r="S41" s="1242">
        <v>30758.66</v>
      </c>
      <c r="T41" s="68"/>
    </row>
    <row r="42" spans="1:20" ht="18.75" customHeight="1" x14ac:dyDescent="0.2">
      <c r="A42" s="1158">
        <v>23</v>
      </c>
      <c r="B42" s="333">
        <v>42517</v>
      </c>
      <c r="C42" s="1216">
        <v>1</v>
      </c>
      <c r="D42" s="334">
        <v>61</v>
      </c>
      <c r="E42" s="334">
        <v>617</v>
      </c>
      <c r="F42" s="1155"/>
      <c r="G42" s="334">
        <v>1</v>
      </c>
      <c r="H42" s="1036" t="s">
        <v>1408</v>
      </c>
      <c r="I42" s="334"/>
      <c r="J42" s="334"/>
      <c r="K42" s="334" t="s">
        <v>1403</v>
      </c>
      <c r="L42" s="1037">
        <v>7174.4</v>
      </c>
      <c r="M42" s="338">
        <v>10</v>
      </c>
      <c r="N42" s="1242">
        <v>717.44</v>
      </c>
      <c r="O42" s="1836">
        <v>59.79</v>
      </c>
      <c r="P42" s="1243">
        <v>1</v>
      </c>
      <c r="Q42" s="1243">
        <v>4</v>
      </c>
      <c r="R42" s="1759">
        <v>418.53</v>
      </c>
      <c r="S42" s="1242">
        <v>6755.87</v>
      </c>
      <c r="T42" s="68"/>
    </row>
    <row r="43" spans="1:20" ht="30" customHeight="1" x14ac:dyDescent="0.2">
      <c r="A43" s="1158">
        <v>24</v>
      </c>
      <c r="B43" s="333">
        <v>42517</v>
      </c>
      <c r="C43" s="1216">
        <v>1</v>
      </c>
      <c r="D43" s="334">
        <v>61</v>
      </c>
      <c r="E43" s="334">
        <v>617</v>
      </c>
      <c r="F43" s="1155"/>
      <c r="G43" s="334">
        <v>1</v>
      </c>
      <c r="H43" s="1036" t="s">
        <v>1409</v>
      </c>
      <c r="I43" s="334"/>
      <c r="J43" s="334"/>
      <c r="K43" s="334" t="s">
        <v>1403</v>
      </c>
      <c r="L43" s="1037">
        <v>10499.99</v>
      </c>
      <c r="M43" s="338">
        <v>10</v>
      </c>
      <c r="N43" s="1242">
        <v>1049.99</v>
      </c>
      <c r="O43" s="1836">
        <v>87.5</v>
      </c>
      <c r="P43" s="1243">
        <v>1</v>
      </c>
      <c r="Q43" s="1243">
        <v>4</v>
      </c>
      <c r="R43" s="1759">
        <v>612.5</v>
      </c>
      <c r="S43" s="1242">
        <v>9887.49</v>
      </c>
      <c r="T43" s="68"/>
    </row>
    <row r="44" spans="1:20" ht="16.5" customHeight="1" x14ac:dyDescent="0.2">
      <c r="A44" s="1158">
        <v>25</v>
      </c>
      <c r="B44" s="333">
        <v>42517</v>
      </c>
      <c r="C44" s="1216">
        <v>1</v>
      </c>
      <c r="D44" s="334">
        <v>61</v>
      </c>
      <c r="E44" s="334">
        <v>617</v>
      </c>
      <c r="F44" s="1155"/>
      <c r="G44" s="334">
        <v>1</v>
      </c>
      <c r="H44" s="1036" t="s">
        <v>1410</v>
      </c>
      <c r="I44" s="334" t="s">
        <v>1411</v>
      </c>
      <c r="J44" s="334"/>
      <c r="K44" s="334" t="s">
        <v>1403</v>
      </c>
      <c r="L44" s="1037">
        <v>21664.799999999999</v>
      </c>
      <c r="M44" s="338">
        <v>10</v>
      </c>
      <c r="N44" s="1242">
        <v>2166.48</v>
      </c>
      <c r="O44" s="1836">
        <v>150.54</v>
      </c>
      <c r="P44" s="1243">
        <v>1</v>
      </c>
      <c r="Q44" s="1243">
        <v>4</v>
      </c>
      <c r="R44" s="1759">
        <v>1263.78</v>
      </c>
      <c r="S44" s="1242">
        <v>20401.02</v>
      </c>
      <c r="T44" s="68"/>
    </row>
    <row r="45" spans="1:20" ht="16.5" customHeight="1" x14ac:dyDescent="0.2">
      <c r="A45" s="1158">
        <v>26</v>
      </c>
      <c r="B45" s="333">
        <v>42517</v>
      </c>
      <c r="C45" s="1216">
        <v>1</v>
      </c>
      <c r="D45" s="334">
        <v>61</v>
      </c>
      <c r="E45" s="334">
        <v>617</v>
      </c>
      <c r="F45" s="1155"/>
      <c r="G45" s="334">
        <v>1</v>
      </c>
      <c r="H45" s="1036" t="s">
        <v>1412</v>
      </c>
      <c r="I45" s="334" t="s">
        <v>1413</v>
      </c>
      <c r="J45" s="334"/>
      <c r="K45" s="334" t="s">
        <v>1403</v>
      </c>
      <c r="L45" s="1037">
        <v>4574.62</v>
      </c>
      <c r="M45" s="338">
        <v>10</v>
      </c>
      <c r="N45" s="1242">
        <v>457.46</v>
      </c>
      <c r="O45" s="1836">
        <v>150.54</v>
      </c>
      <c r="P45" s="1243">
        <v>1</v>
      </c>
      <c r="Q45" s="1243">
        <v>4</v>
      </c>
      <c r="R45" s="1759">
        <v>1263.78</v>
      </c>
      <c r="S45" s="1242">
        <f>+L45-R45</f>
        <v>3310.84</v>
      </c>
      <c r="T45" s="68"/>
    </row>
    <row r="46" spans="1:20" ht="29.25" customHeight="1" x14ac:dyDescent="0.2">
      <c r="A46" s="1158">
        <v>27</v>
      </c>
      <c r="B46" s="333">
        <v>42402</v>
      </c>
      <c r="C46" s="1216">
        <v>1</v>
      </c>
      <c r="D46" s="334">
        <v>61</v>
      </c>
      <c r="E46" s="334">
        <v>614</v>
      </c>
      <c r="F46" s="1155"/>
      <c r="G46" s="334">
        <v>1</v>
      </c>
      <c r="H46" s="1036" t="s">
        <v>1416</v>
      </c>
      <c r="I46" s="334" t="s">
        <v>1417</v>
      </c>
      <c r="J46" s="334"/>
      <c r="K46" s="334" t="s">
        <v>1403</v>
      </c>
      <c r="L46" s="1037">
        <v>6753</v>
      </c>
      <c r="M46" s="338">
        <v>3</v>
      </c>
      <c r="N46" s="339">
        <f>IF(M46=0,"N/A",+L46/M46)</f>
        <v>2251</v>
      </c>
      <c r="O46" s="1720">
        <f>IF(M46=0,"N/A",+N46/12)</f>
        <v>187.58333333333334</v>
      </c>
      <c r="P46" s="1213">
        <v>1</v>
      </c>
      <c r="Q46" s="1214">
        <v>7</v>
      </c>
      <c r="R46" s="1212">
        <f t="shared" ref="R46:R56" si="1">IF(M46=0,"N/A",+N46*P46+O46*Q46)</f>
        <v>3564.0833333333335</v>
      </c>
      <c r="S46" s="339">
        <f t="shared" ref="S46:S56" si="2">IF(M46=0,"N/A",+L46-R46)</f>
        <v>3188.9166666666665</v>
      </c>
      <c r="T46" s="68"/>
    </row>
    <row r="47" spans="1:20" ht="16.5" customHeight="1" x14ac:dyDescent="0.2">
      <c r="A47" s="1158">
        <v>28</v>
      </c>
      <c r="B47" s="333">
        <v>42402</v>
      </c>
      <c r="C47" s="1216">
        <v>1</v>
      </c>
      <c r="D47" s="334">
        <v>61</v>
      </c>
      <c r="E47" s="334">
        <v>616</v>
      </c>
      <c r="F47" s="1155"/>
      <c r="G47" s="334">
        <v>1</v>
      </c>
      <c r="H47" s="1036" t="s">
        <v>1633</v>
      </c>
      <c r="I47" s="334" t="s">
        <v>1419</v>
      </c>
      <c r="J47" s="334" t="s">
        <v>1420</v>
      </c>
      <c r="K47" s="334" t="s">
        <v>1403</v>
      </c>
      <c r="L47" s="1037">
        <v>15155</v>
      </c>
      <c r="M47" s="338">
        <v>5</v>
      </c>
      <c r="N47" s="339">
        <f>IF(M47=0,"N/A",+L47/M47)</f>
        <v>3031</v>
      </c>
      <c r="O47" s="1720">
        <f>IF(M47=0,"N/A",+N47/12)</f>
        <v>252.58333333333334</v>
      </c>
      <c r="P47" s="1213">
        <v>1</v>
      </c>
      <c r="Q47" s="1214">
        <v>7</v>
      </c>
      <c r="R47" s="1212">
        <f t="shared" si="1"/>
        <v>4799.0833333333339</v>
      </c>
      <c r="S47" s="339">
        <f t="shared" si="2"/>
        <v>10355.916666666666</v>
      </c>
      <c r="T47" s="68"/>
    </row>
    <row r="48" spans="1:20" ht="16.5" customHeight="1" x14ac:dyDescent="0.2">
      <c r="A48" s="1158">
        <v>29</v>
      </c>
      <c r="B48" s="333">
        <v>42663</v>
      </c>
      <c r="C48" s="1216">
        <v>1</v>
      </c>
      <c r="D48" s="334">
        <v>61</v>
      </c>
      <c r="E48" s="334">
        <v>614</v>
      </c>
      <c r="F48" s="1155"/>
      <c r="G48" s="334">
        <v>2</v>
      </c>
      <c r="H48" s="1036" t="s">
        <v>1424</v>
      </c>
      <c r="I48" s="334">
        <v>1036</v>
      </c>
      <c r="J48" s="334"/>
      <c r="K48" s="334" t="s">
        <v>1403</v>
      </c>
      <c r="L48" s="1037">
        <v>17700</v>
      </c>
      <c r="M48" s="338">
        <v>3</v>
      </c>
      <c r="N48" s="339">
        <f t="shared" ref="N48:N53" si="3">IF(M48=0,"N/A",+L48/M48)</f>
        <v>5900</v>
      </c>
      <c r="O48" s="1720">
        <f t="shared" ref="O48:O53" si="4">IF(M48=0,"N/A",+N48/12)</f>
        <v>491.66666666666669</v>
      </c>
      <c r="P48" s="1213"/>
      <c r="Q48" s="1214">
        <v>11</v>
      </c>
      <c r="R48" s="1212">
        <f t="shared" si="1"/>
        <v>5408.3333333333339</v>
      </c>
      <c r="S48" s="339">
        <f t="shared" si="2"/>
        <v>12291.666666666666</v>
      </c>
      <c r="T48" s="68"/>
    </row>
    <row r="49" spans="1:20" ht="16.5" customHeight="1" x14ac:dyDescent="0.2">
      <c r="A49" s="1158">
        <v>30</v>
      </c>
      <c r="B49" s="333">
        <v>42663</v>
      </c>
      <c r="C49" s="1216">
        <v>1</v>
      </c>
      <c r="D49" s="334">
        <v>61</v>
      </c>
      <c r="E49" s="334">
        <v>616</v>
      </c>
      <c r="F49" s="1155"/>
      <c r="G49" s="334">
        <v>1</v>
      </c>
      <c r="H49" s="1036" t="s">
        <v>1425</v>
      </c>
      <c r="I49" s="334">
        <v>1037</v>
      </c>
      <c r="J49" s="334" t="s">
        <v>1426</v>
      </c>
      <c r="K49" s="334" t="s">
        <v>1403</v>
      </c>
      <c r="L49" s="1037">
        <v>20060</v>
      </c>
      <c r="M49" s="338">
        <v>10</v>
      </c>
      <c r="N49" s="339">
        <f t="shared" si="3"/>
        <v>2006</v>
      </c>
      <c r="O49" s="1720">
        <f t="shared" si="4"/>
        <v>167.16666666666666</v>
      </c>
      <c r="P49" s="1213"/>
      <c r="Q49" s="1214">
        <v>11</v>
      </c>
      <c r="R49" s="1212">
        <f t="shared" si="1"/>
        <v>1838.8333333333333</v>
      </c>
      <c r="S49" s="339">
        <f t="shared" si="2"/>
        <v>18221.166666666668</v>
      </c>
      <c r="T49" s="68"/>
    </row>
    <row r="50" spans="1:20" ht="16.5" customHeight="1" x14ac:dyDescent="0.2">
      <c r="A50" s="1158">
        <v>31</v>
      </c>
      <c r="B50" s="333">
        <v>42663</v>
      </c>
      <c r="C50" s="1216">
        <v>1</v>
      </c>
      <c r="D50" s="334">
        <v>61</v>
      </c>
      <c r="E50" s="334">
        <v>616</v>
      </c>
      <c r="F50" s="1155"/>
      <c r="G50" s="334">
        <v>1</v>
      </c>
      <c r="H50" s="1036" t="s">
        <v>1427</v>
      </c>
      <c r="I50" s="334">
        <v>1039</v>
      </c>
      <c r="J50" s="334"/>
      <c r="K50" s="334" t="s">
        <v>1403</v>
      </c>
      <c r="L50" s="1037">
        <v>7670</v>
      </c>
      <c r="M50" s="338">
        <v>10</v>
      </c>
      <c r="N50" s="339">
        <f t="shared" si="3"/>
        <v>767</v>
      </c>
      <c r="O50" s="1720">
        <f t="shared" si="4"/>
        <v>63.916666666666664</v>
      </c>
      <c r="P50" s="1213"/>
      <c r="Q50" s="1214">
        <v>11</v>
      </c>
      <c r="R50" s="1212">
        <f t="shared" si="1"/>
        <v>703.08333333333326</v>
      </c>
      <c r="S50" s="339">
        <f t="shared" si="2"/>
        <v>6966.916666666667</v>
      </c>
      <c r="T50" s="68"/>
    </row>
    <row r="51" spans="1:20" ht="16.5" customHeight="1" x14ac:dyDescent="0.2">
      <c r="A51" s="1158">
        <v>32</v>
      </c>
      <c r="B51" s="333">
        <v>42663</v>
      </c>
      <c r="C51" s="1216">
        <v>1</v>
      </c>
      <c r="D51" s="334">
        <v>61</v>
      </c>
      <c r="E51" s="334">
        <v>617</v>
      </c>
      <c r="F51" s="1155"/>
      <c r="G51" s="334">
        <v>1</v>
      </c>
      <c r="H51" s="1036" t="s">
        <v>1428</v>
      </c>
      <c r="I51" s="334">
        <v>1038</v>
      </c>
      <c r="J51" s="334"/>
      <c r="K51" s="334" t="s">
        <v>1403</v>
      </c>
      <c r="L51" s="1037">
        <v>15930</v>
      </c>
      <c r="M51" s="338">
        <v>10</v>
      </c>
      <c r="N51" s="339">
        <f t="shared" si="3"/>
        <v>1593</v>
      </c>
      <c r="O51" s="1720">
        <f t="shared" si="4"/>
        <v>132.75</v>
      </c>
      <c r="P51" s="1213"/>
      <c r="Q51" s="1214">
        <v>11</v>
      </c>
      <c r="R51" s="1212">
        <f t="shared" si="1"/>
        <v>1460.25</v>
      </c>
      <c r="S51" s="339">
        <f t="shared" si="2"/>
        <v>14469.75</v>
      </c>
      <c r="T51" s="68"/>
    </row>
    <row r="52" spans="1:20" ht="16.5" customHeight="1" x14ac:dyDescent="0.2">
      <c r="A52" s="1158">
        <v>33</v>
      </c>
      <c r="B52" s="333">
        <v>42663</v>
      </c>
      <c r="C52" s="1216">
        <v>1</v>
      </c>
      <c r="D52" s="334">
        <v>61</v>
      </c>
      <c r="E52" s="334">
        <v>612</v>
      </c>
      <c r="F52" s="1155"/>
      <c r="G52" s="334">
        <v>2</v>
      </c>
      <c r="H52" s="1036" t="s">
        <v>1429</v>
      </c>
      <c r="I52" s="334">
        <v>1035</v>
      </c>
      <c r="J52" s="334" t="s">
        <v>1430</v>
      </c>
      <c r="K52" s="334" t="s">
        <v>1403</v>
      </c>
      <c r="L52" s="1037">
        <v>77880</v>
      </c>
      <c r="M52" s="338">
        <v>5</v>
      </c>
      <c r="N52" s="339">
        <f t="shared" si="3"/>
        <v>15576</v>
      </c>
      <c r="O52" s="1720">
        <f t="shared" si="4"/>
        <v>1298</v>
      </c>
      <c r="P52" s="1213"/>
      <c r="Q52" s="1214">
        <v>11</v>
      </c>
      <c r="R52" s="1212">
        <f t="shared" si="1"/>
        <v>14278</v>
      </c>
      <c r="S52" s="339">
        <f t="shared" si="2"/>
        <v>63602</v>
      </c>
      <c r="T52" s="68"/>
    </row>
    <row r="53" spans="1:20" ht="16.5" customHeight="1" x14ac:dyDescent="0.2">
      <c r="A53" s="1158">
        <v>34</v>
      </c>
      <c r="B53" s="333">
        <v>42663</v>
      </c>
      <c r="C53" s="1216">
        <v>1</v>
      </c>
      <c r="D53" s="334">
        <v>61</v>
      </c>
      <c r="E53" s="334">
        <v>612</v>
      </c>
      <c r="F53" s="1155"/>
      <c r="G53" s="334">
        <v>21</v>
      </c>
      <c r="H53" s="1036" t="s">
        <v>1431</v>
      </c>
      <c r="I53" s="334">
        <v>1034</v>
      </c>
      <c r="J53" s="334" t="s">
        <v>1432</v>
      </c>
      <c r="K53" s="334" t="s">
        <v>1639</v>
      </c>
      <c r="L53" s="1037">
        <v>180894</v>
      </c>
      <c r="M53" s="338">
        <v>5</v>
      </c>
      <c r="N53" s="339">
        <f t="shared" si="3"/>
        <v>36178.800000000003</v>
      </c>
      <c r="O53" s="1654">
        <f t="shared" si="4"/>
        <v>3014.9</v>
      </c>
      <c r="P53" s="1157"/>
      <c r="Q53" s="1284">
        <v>11</v>
      </c>
      <c r="R53" s="339">
        <f t="shared" si="1"/>
        <v>33163.9</v>
      </c>
      <c r="S53" s="339">
        <f t="shared" si="2"/>
        <v>147730.1</v>
      </c>
      <c r="T53" s="68"/>
    </row>
    <row r="54" spans="1:20" ht="16.5" customHeight="1" x14ac:dyDescent="0.2">
      <c r="A54" s="1158">
        <v>35</v>
      </c>
      <c r="B54" s="333">
        <v>42663</v>
      </c>
      <c r="C54" s="1216">
        <v>1</v>
      </c>
      <c r="D54" s="334">
        <v>61</v>
      </c>
      <c r="E54" s="334">
        <v>612</v>
      </c>
      <c r="F54" s="1155"/>
      <c r="G54" s="334">
        <v>1</v>
      </c>
      <c r="H54" s="1036" t="s">
        <v>1433</v>
      </c>
      <c r="I54" s="334">
        <v>1033</v>
      </c>
      <c r="J54" s="334" t="s">
        <v>1434</v>
      </c>
      <c r="K54" s="334" t="s">
        <v>1403</v>
      </c>
      <c r="L54" s="1037">
        <v>41300</v>
      </c>
      <c r="M54" s="338">
        <v>5</v>
      </c>
      <c r="N54" s="339">
        <f>IF(M54=0,"N/A",+L54/M54)</f>
        <v>8260</v>
      </c>
      <c r="O54" s="1720">
        <f>IF(M54=0,"N/A",+N54/12)</f>
        <v>688.33333333333337</v>
      </c>
      <c r="P54" s="1213"/>
      <c r="Q54" s="1214">
        <v>11</v>
      </c>
      <c r="R54" s="1212">
        <f t="shared" si="1"/>
        <v>7571.666666666667</v>
      </c>
      <c r="S54" s="339">
        <f t="shared" si="2"/>
        <v>33728.333333333336</v>
      </c>
      <c r="T54" s="68"/>
    </row>
    <row r="55" spans="1:20" ht="15" x14ac:dyDescent="0.2">
      <c r="A55" s="1158">
        <v>36</v>
      </c>
      <c r="B55" s="1034">
        <v>42669</v>
      </c>
      <c r="C55" s="1035">
        <v>6</v>
      </c>
      <c r="D55" s="334">
        <v>61</v>
      </c>
      <c r="E55" s="334">
        <v>614</v>
      </c>
      <c r="F55" s="334"/>
      <c r="G55" s="334">
        <v>1</v>
      </c>
      <c r="H55" s="1036" t="s">
        <v>1384</v>
      </c>
      <c r="I55" s="1155"/>
      <c r="J55" s="334" t="s">
        <v>1385</v>
      </c>
      <c r="K55" s="334" t="s">
        <v>165</v>
      </c>
      <c r="L55" s="1037">
        <v>2099.61</v>
      </c>
      <c r="M55" s="338">
        <v>3</v>
      </c>
      <c r="N55" s="339">
        <f>IF(M55=0,"N/A",+L55/M55)</f>
        <v>699.87</v>
      </c>
      <c r="O55" s="1720">
        <f>IF(M55=0,"N/A",+N55/12)</f>
        <v>58.322499999999998</v>
      </c>
      <c r="P55" s="1213"/>
      <c r="Q55" s="1214">
        <v>11</v>
      </c>
      <c r="R55" s="1212">
        <v>116</v>
      </c>
      <c r="S55" s="339">
        <f t="shared" si="2"/>
        <v>1983.6100000000001</v>
      </c>
    </row>
    <row r="56" spans="1:20" ht="15" x14ac:dyDescent="0.2">
      <c r="A56" s="1158">
        <v>37</v>
      </c>
      <c r="B56" s="1034">
        <v>42659</v>
      </c>
      <c r="C56" s="1035">
        <v>6</v>
      </c>
      <c r="D56" s="334">
        <v>61</v>
      </c>
      <c r="E56" s="334">
        <v>614</v>
      </c>
      <c r="F56" s="334"/>
      <c r="G56" s="334">
        <v>1</v>
      </c>
      <c r="H56" s="1036" t="s">
        <v>1384</v>
      </c>
      <c r="I56" s="1155"/>
      <c r="J56" s="334" t="s">
        <v>1387</v>
      </c>
      <c r="K56" s="334" t="s">
        <v>1598</v>
      </c>
      <c r="L56" s="1037">
        <v>3571.32</v>
      </c>
      <c r="M56" s="338">
        <v>3</v>
      </c>
      <c r="N56" s="339">
        <f>IF(M56=0,"N/A",+L56/M56)</f>
        <v>1190.44</v>
      </c>
      <c r="O56" s="1720">
        <f>IF(M56=0,"N/A",+N56/12)</f>
        <v>99.203333333333333</v>
      </c>
      <c r="P56" s="1213"/>
      <c r="Q56" s="1214">
        <v>11</v>
      </c>
      <c r="R56" s="1212">
        <f t="shared" si="1"/>
        <v>1091.2366666666667</v>
      </c>
      <c r="S56" s="339">
        <f t="shared" si="2"/>
        <v>2480.0833333333335</v>
      </c>
    </row>
    <row r="57" spans="1:20" ht="30" x14ac:dyDescent="0.2">
      <c r="A57" s="1158">
        <v>38</v>
      </c>
      <c r="B57" s="1034">
        <v>42669</v>
      </c>
      <c r="C57" s="1035">
        <v>6</v>
      </c>
      <c r="D57" s="334">
        <v>61</v>
      </c>
      <c r="E57" s="334">
        <v>617</v>
      </c>
      <c r="F57" s="334"/>
      <c r="G57" s="334">
        <v>1</v>
      </c>
      <c r="H57" s="1036" t="s">
        <v>778</v>
      </c>
      <c r="I57" s="1155"/>
      <c r="J57" s="334" t="s">
        <v>1370</v>
      </c>
      <c r="K57" s="334" t="s">
        <v>1600</v>
      </c>
      <c r="L57" s="1037">
        <v>7249.99</v>
      </c>
      <c r="M57" s="338">
        <v>10</v>
      </c>
      <c r="N57" s="339">
        <v>724.99</v>
      </c>
      <c r="O57" s="1654">
        <v>60.42</v>
      </c>
      <c r="P57" s="340"/>
      <c r="Q57" s="340">
        <v>11</v>
      </c>
      <c r="R57" s="339">
        <v>120.84</v>
      </c>
      <c r="S57" s="339">
        <v>7129.15</v>
      </c>
    </row>
    <row r="58" spans="1:20" ht="15" x14ac:dyDescent="0.2">
      <c r="A58" s="1158">
        <v>39</v>
      </c>
      <c r="B58" s="1034">
        <v>42669</v>
      </c>
      <c r="C58" s="1035">
        <v>6</v>
      </c>
      <c r="D58" s="334">
        <v>61</v>
      </c>
      <c r="E58" s="334">
        <v>614</v>
      </c>
      <c r="F58" s="334"/>
      <c r="G58" s="334">
        <v>1</v>
      </c>
      <c r="H58" s="1036" t="s">
        <v>27</v>
      </c>
      <c r="I58" s="1155"/>
      <c r="J58" s="334" t="s">
        <v>1394</v>
      </c>
      <c r="K58" s="334" t="s">
        <v>1600</v>
      </c>
      <c r="L58" s="1037">
        <v>5583</v>
      </c>
      <c r="M58" s="338">
        <v>3</v>
      </c>
      <c r="N58" s="339">
        <v>1861</v>
      </c>
      <c r="O58" s="1654">
        <v>155.08000000000001</v>
      </c>
      <c r="P58" s="340"/>
      <c r="Q58" s="340">
        <v>11</v>
      </c>
      <c r="R58" s="339">
        <v>310.16000000000003</v>
      </c>
      <c r="S58" s="339">
        <f t="shared" ref="S58:S76" si="5">IF(M58=0,"N/A",+L58-R58)</f>
        <v>5272.84</v>
      </c>
    </row>
    <row r="59" spans="1:20" s="1038" customFormat="1" ht="15.75" x14ac:dyDescent="0.2">
      <c r="A59" s="1158">
        <v>40</v>
      </c>
      <c r="B59" s="1251">
        <v>42075</v>
      </c>
      <c r="C59" s="1035">
        <v>3</v>
      </c>
      <c r="D59" s="1179">
        <v>61</v>
      </c>
      <c r="E59" s="1179" t="s">
        <v>1106</v>
      </c>
      <c r="F59" s="1252"/>
      <c r="G59" s="1252">
        <v>1</v>
      </c>
      <c r="H59" s="1176" t="s">
        <v>919</v>
      </c>
      <c r="I59" s="334"/>
      <c r="J59" s="334" t="s">
        <v>1153</v>
      </c>
      <c r="K59" s="334" t="s">
        <v>1634</v>
      </c>
      <c r="L59" s="1253">
        <v>38013.99</v>
      </c>
      <c r="M59" s="338">
        <v>5</v>
      </c>
      <c r="N59" s="339">
        <f t="shared" ref="N59:N64" si="6">+L59/60*9</f>
        <v>5702.0985000000001</v>
      </c>
      <c r="O59" s="1654">
        <f t="shared" ref="O59:O64" si="7">IF(M59=0,"N/A",+N59/12)</f>
        <v>475.17487499999999</v>
      </c>
      <c r="P59" s="1157">
        <v>2</v>
      </c>
      <c r="Q59" s="1157">
        <v>6</v>
      </c>
      <c r="R59" s="339">
        <f t="shared" ref="R59:R64" si="8">IF(M59=0,"N/A",+N59*P59+O59*Q59)</f>
        <v>14255.24625</v>
      </c>
      <c r="S59" s="339">
        <f t="shared" ref="S59:S64" si="9">IF(M59=0,"N/A",+L59-R59)</f>
        <v>23758.743749999998</v>
      </c>
      <c r="T59" s="1254"/>
    </row>
    <row r="60" spans="1:20" s="1038" customFormat="1" ht="15.75" x14ac:dyDescent="0.2">
      <c r="A60" s="1158">
        <v>41</v>
      </c>
      <c r="B60" s="1251">
        <v>42075</v>
      </c>
      <c r="C60" s="1035">
        <v>3</v>
      </c>
      <c r="D60" s="1179">
        <v>61</v>
      </c>
      <c r="E60" s="1179" t="s">
        <v>1106</v>
      </c>
      <c r="F60" s="1252"/>
      <c r="G60" s="1252">
        <v>1</v>
      </c>
      <c r="H60" s="1176" t="s">
        <v>1155</v>
      </c>
      <c r="I60" s="334"/>
      <c r="J60" s="334" t="s">
        <v>118</v>
      </c>
      <c r="K60" s="334" t="s">
        <v>1634</v>
      </c>
      <c r="L60" s="1253">
        <v>24270</v>
      </c>
      <c r="M60" s="338">
        <v>5</v>
      </c>
      <c r="N60" s="339">
        <f t="shared" si="6"/>
        <v>3640.5</v>
      </c>
      <c r="O60" s="1654">
        <f t="shared" si="7"/>
        <v>303.375</v>
      </c>
      <c r="P60" s="1157">
        <v>2</v>
      </c>
      <c r="Q60" s="1157">
        <v>6</v>
      </c>
      <c r="R60" s="339">
        <f t="shared" si="8"/>
        <v>9101.25</v>
      </c>
      <c r="S60" s="339">
        <f t="shared" si="9"/>
        <v>15168.75</v>
      </c>
      <c r="T60" s="1254"/>
    </row>
    <row r="61" spans="1:20" s="1038" customFormat="1" ht="15.75" x14ac:dyDescent="0.2">
      <c r="A61" s="1158">
        <v>42</v>
      </c>
      <c r="B61" s="1251">
        <v>42075</v>
      </c>
      <c r="C61" s="1035">
        <v>3</v>
      </c>
      <c r="D61" s="1179">
        <v>61</v>
      </c>
      <c r="E61" s="1179" t="s">
        <v>1106</v>
      </c>
      <c r="F61" s="1252"/>
      <c r="G61" s="1252">
        <v>1</v>
      </c>
      <c r="H61" s="1176" t="s">
        <v>1156</v>
      </c>
      <c r="I61" s="334"/>
      <c r="J61" s="334"/>
      <c r="K61" s="334" t="s">
        <v>1634</v>
      </c>
      <c r="L61" s="1253">
        <v>7102</v>
      </c>
      <c r="M61" s="338">
        <v>5</v>
      </c>
      <c r="N61" s="339">
        <f t="shared" si="6"/>
        <v>1065.3</v>
      </c>
      <c r="O61" s="1654">
        <f t="shared" si="7"/>
        <v>88.774999999999991</v>
      </c>
      <c r="P61" s="1157">
        <v>2</v>
      </c>
      <c r="Q61" s="1157">
        <v>6</v>
      </c>
      <c r="R61" s="339">
        <f t="shared" si="8"/>
        <v>2663.25</v>
      </c>
      <c r="S61" s="339">
        <f t="shared" si="9"/>
        <v>4438.75</v>
      </c>
      <c r="T61" s="1254"/>
    </row>
    <row r="62" spans="1:20" s="1038" customFormat="1" ht="15.75" x14ac:dyDescent="0.2">
      <c r="A62" s="1158">
        <v>43</v>
      </c>
      <c r="B62" s="1251">
        <v>42075</v>
      </c>
      <c r="C62" s="1035">
        <v>3</v>
      </c>
      <c r="D62" s="1179">
        <v>61</v>
      </c>
      <c r="E62" s="1179" t="s">
        <v>1106</v>
      </c>
      <c r="F62" s="1252"/>
      <c r="G62" s="1252">
        <v>1</v>
      </c>
      <c r="H62" s="1176" t="s">
        <v>1157</v>
      </c>
      <c r="I62" s="334"/>
      <c r="J62" s="334" t="s">
        <v>129</v>
      </c>
      <c r="K62" s="334" t="s">
        <v>1634</v>
      </c>
      <c r="L62" s="1253">
        <v>9906</v>
      </c>
      <c r="M62" s="338">
        <v>5</v>
      </c>
      <c r="N62" s="339">
        <f t="shared" si="6"/>
        <v>1485.8999999999999</v>
      </c>
      <c r="O62" s="1654">
        <f t="shared" si="7"/>
        <v>123.82499999999999</v>
      </c>
      <c r="P62" s="1157">
        <v>2</v>
      </c>
      <c r="Q62" s="1157">
        <v>6</v>
      </c>
      <c r="R62" s="339">
        <f t="shared" si="8"/>
        <v>3714.7499999999995</v>
      </c>
      <c r="S62" s="339">
        <f t="shared" si="9"/>
        <v>6191.25</v>
      </c>
      <c r="T62" s="1254"/>
    </row>
    <row r="63" spans="1:20" s="1038" customFormat="1" ht="30" x14ac:dyDescent="0.2">
      <c r="A63" s="1158">
        <v>44</v>
      </c>
      <c r="B63" s="1251">
        <v>42144</v>
      </c>
      <c r="C63" s="1035">
        <v>3</v>
      </c>
      <c r="D63" s="1179">
        <v>61</v>
      </c>
      <c r="E63" s="1179" t="s">
        <v>1106</v>
      </c>
      <c r="F63" s="1252"/>
      <c r="G63" s="1252">
        <v>1</v>
      </c>
      <c r="H63" s="1176" t="s">
        <v>1158</v>
      </c>
      <c r="I63" s="334"/>
      <c r="J63" s="334" t="s">
        <v>266</v>
      </c>
      <c r="K63" s="334" t="s">
        <v>1634</v>
      </c>
      <c r="L63" s="1253">
        <v>14819</v>
      </c>
      <c r="M63" s="338">
        <v>5</v>
      </c>
      <c r="N63" s="339">
        <f t="shared" si="6"/>
        <v>2222.85</v>
      </c>
      <c r="O63" s="1654">
        <f t="shared" si="7"/>
        <v>185.23749999999998</v>
      </c>
      <c r="P63" s="1157">
        <v>2</v>
      </c>
      <c r="Q63" s="1157">
        <v>6</v>
      </c>
      <c r="R63" s="339">
        <f t="shared" si="8"/>
        <v>5557.125</v>
      </c>
      <c r="S63" s="339">
        <f t="shared" si="9"/>
        <v>9261.875</v>
      </c>
      <c r="T63" s="339"/>
    </row>
    <row r="64" spans="1:20" s="1038" customFormat="1" ht="15.75" x14ac:dyDescent="0.2">
      <c r="A64" s="1158">
        <v>45</v>
      </c>
      <c r="B64" s="1251">
        <v>42333</v>
      </c>
      <c r="C64" s="1035">
        <v>3</v>
      </c>
      <c r="D64" s="1179">
        <v>61</v>
      </c>
      <c r="E64" s="1179" t="s">
        <v>1146</v>
      </c>
      <c r="F64" s="1252"/>
      <c r="G64" s="1252">
        <v>1</v>
      </c>
      <c r="H64" s="1176" t="s">
        <v>1159</v>
      </c>
      <c r="I64" s="334" t="s">
        <v>1160</v>
      </c>
      <c r="J64" s="334" t="s">
        <v>1161</v>
      </c>
      <c r="K64" s="334" t="s">
        <v>1634</v>
      </c>
      <c r="L64" s="1253">
        <v>2714</v>
      </c>
      <c r="M64" s="338">
        <v>3</v>
      </c>
      <c r="N64" s="339">
        <f t="shared" si="6"/>
        <v>407.1</v>
      </c>
      <c r="O64" s="1654">
        <f t="shared" si="7"/>
        <v>33.925000000000004</v>
      </c>
      <c r="P64" s="1157">
        <v>1</v>
      </c>
      <c r="Q64" s="1157">
        <v>10</v>
      </c>
      <c r="R64" s="339">
        <f t="shared" si="8"/>
        <v>746.35000000000014</v>
      </c>
      <c r="S64" s="339">
        <f t="shared" si="9"/>
        <v>1967.6499999999999</v>
      </c>
      <c r="T64" s="1254"/>
    </row>
    <row r="65" spans="1:20" s="1038" customFormat="1" ht="30" x14ac:dyDescent="0.2">
      <c r="A65" s="1158">
        <v>46</v>
      </c>
      <c r="B65" s="1251">
        <v>42348</v>
      </c>
      <c r="C65" s="1035">
        <v>3</v>
      </c>
      <c r="D65" s="1179">
        <v>61</v>
      </c>
      <c r="E65" s="1179" t="s">
        <v>1108</v>
      </c>
      <c r="F65" s="1252"/>
      <c r="G65" s="1252">
        <v>1</v>
      </c>
      <c r="H65" s="1176" t="s">
        <v>1162</v>
      </c>
      <c r="I65" s="334"/>
      <c r="J65" s="334"/>
      <c r="K65" s="334" t="s">
        <v>1634</v>
      </c>
      <c r="L65" s="1253">
        <v>17818</v>
      </c>
      <c r="M65" s="338">
        <v>5</v>
      </c>
      <c r="N65" s="339">
        <f t="shared" ref="N65:N71" si="10">IF(M65=0,"N/A",+L65/M65)</f>
        <v>3563.6</v>
      </c>
      <c r="O65" s="1654">
        <f t="shared" ref="O65:O76" si="11">IF(M65=0,"N/A",+N65/12)</f>
        <v>296.96666666666664</v>
      </c>
      <c r="P65" s="1157">
        <v>1</v>
      </c>
      <c r="Q65" s="1157">
        <v>9</v>
      </c>
      <c r="R65" s="339">
        <f t="shared" ref="R65:R76" si="12">IF(M65=0,"N/A",+N65*P65+O65*Q65)</f>
        <v>6236.2999999999993</v>
      </c>
      <c r="S65" s="339">
        <f t="shared" si="5"/>
        <v>11581.7</v>
      </c>
      <c r="T65" s="1254"/>
    </row>
    <row r="66" spans="1:20" s="1038" customFormat="1" ht="30" x14ac:dyDescent="0.2">
      <c r="A66" s="1158">
        <v>47</v>
      </c>
      <c r="B66" s="1251">
        <v>42348</v>
      </c>
      <c r="C66" s="1035">
        <v>3</v>
      </c>
      <c r="D66" s="1179">
        <v>61</v>
      </c>
      <c r="E66" s="1179" t="s">
        <v>1116</v>
      </c>
      <c r="F66" s="1252"/>
      <c r="G66" s="1252">
        <v>1</v>
      </c>
      <c r="H66" s="1176" t="s">
        <v>1163</v>
      </c>
      <c r="I66" s="334"/>
      <c r="J66" s="334"/>
      <c r="K66" s="334" t="s">
        <v>1634</v>
      </c>
      <c r="L66" s="1253">
        <v>21181</v>
      </c>
      <c r="M66" s="338">
        <v>5</v>
      </c>
      <c r="N66" s="339">
        <f t="shared" si="10"/>
        <v>4236.2</v>
      </c>
      <c r="O66" s="1654">
        <f t="shared" si="11"/>
        <v>353.01666666666665</v>
      </c>
      <c r="P66" s="1157">
        <v>1</v>
      </c>
      <c r="Q66" s="1157">
        <v>9</v>
      </c>
      <c r="R66" s="339">
        <f t="shared" si="12"/>
        <v>7413.3499999999995</v>
      </c>
      <c r="S66" s="339">
        <f t="shared" si="5"/>
        <v>13767.650000000001</v>
      </c>
      <c r="T66" s="1255"/>
    </row>
    <row r="67" spans="1:20" s="1038" customFormat="1" ht="30" x14ac:dyDescent="0.2">
      <c r="A67" s="1158">
        <v>48</v>
      </c>
      <c r="B67" s="1251">
        <v>42367</v>
      </c>
      <c r="C67" s="1035">
        <v>3</v>
      </c>
      <c r="D67" s="1179">
        <v>61</v>
      </c>
      <c r="E67" s="1179" t="s">
        <v>1106</v>
      </c>
      <c r="F67" s="1252"/>
      <c r="G67" s="1252">
        <v>1</v>
      </c>
      <c r="H67" s="1176" t="s">
        <v>1164</v>
      </c>
      <c r="I67" s="334"/>
      <c r="J67" s="334" t="s">
        <v>118</v>
      </c>
      <c r="K67" s="334" t="s">
        <v>1634</v>
      </c>
      <c r="L67" s="1253">
        <v>202361.24</v>
      </c>
      <c r="M67" s="338">
        <v>5</v>
      </c>
      <c r="N67" s="339">
        <v>40472.25</v>
      </c>
      <c r="O67" s="1654">
        <f t="shared" si="11"/>
        <v>3372.6875</v>
      </c>
      <c r="P67" s="1157">
        <v>1</v>
      </c>
      <c r="Q67" s="1157">
        <v>9</v>
      </c>
      <c r="R67" s="339">
        <f t="shared" si="12"/>
        <v>70826.4375</v>
      </c>
      <c r="S67" s="339">
        <f t="shared" si="5"/>
        <v>131534.80249999999</v>
      </c>
      <c r="T67" s="1255"/>
    </row>
    <row r="68" spans="1:20" s="1038" customFormat="1" ht="15" x14ac:dyDescent="0.2">
      <c r="A68" s="1158">
        <v>49</v>
      </c>
      <c r="B68" s="1251">
        <v>42353</v>
      </c>
      <c r="C68" s="1035">
        <v>3</v>
      </c>
      <c r="D68" s="1179">
        <v>61</v>
      </c>
      <c r="E68" s="1179" t="s">
        <v>1106</v>
      </c>
      <c r="F68" s="1252"/>
      <c r="G68" s="1252">
        <v>1</v>
      </c>
      <c r="H68" s="1176" t="s">
        <v>1165</v>
      </c>
      <c r="I68" s="334"/>
      <c r="J68" s="334"/>
      <c r="K68" s="334" t="s">
        <v>1634</v>
      </c>
      <c r="L68" s="1253">
        <v>3759.48</v>
      </c>
      <c r="M68" s="338">
        <v>5</v>
      </c>
      <c r="N68" s="339">
        <f t="shared" si="10"/>
        <v>751.89599999999996</v>
      </c>
      <c r="O68" s="1654">
        <f t="shared" si="11"/>
        <v>62.657999999999994</v>
      </c>
      <c r="P68" s="1157">
        <v>1</v>
      </c>
      <c r="Q68" s="1157">
        <v>9</v>
      </c>
      <c r="R68" s="339">
        <f t="shared" si="12"/>
        <v>1315.8179999999998</v>
      </c>
      <c r="S68" s="339">
        <f t="shared" si="5"/>
        <v>2443.6620000000003</v>
      </c>
      <c r="T68" s="1255"/>
    </row>
    <row r="69" spans="1:20" s="1038" customFormat="1" ht="30" x14ac:dyDescent="0.2">
      <c r="A69" s="1158">
        <v>50</v>
      </c>
      <c r="B69" s="1251">
        <v>42353</v>
      </c>
      <c r="C69" s="1035">
        <v>3</v>
      </c>
      <c r="D69" s="1179">
        <v>61</v>
      </c>
      <c r="E69" s="1179" t="s">
        <v>1106</v>
      </c>
      <c r="F69" s="1252"/>
      <c r="G69" s="1252">
        <v>1</v>
      </c>
      <c r="H69" s="1176" t="s">
        <v>1166</v>
      </c>
      <c r="I69" s="334"/>
      <c r="J69" s="334"/>
      <c r="K69" s="334" t="s">
        <v>1634</v>
      </c>
      <c r="L69" s="1253">
        <v>1253.1600000000001</v>
      </c>
      <c r="M69" s="338">
        <v>10</v>
      </c>
      <c r="N69" s="339">
        <f t="shared" si="10"/>
        <v>125.316</v>
      </c>
      <c r="O69" s="1654">
        <f>IF(M69=0,"N/A",K80+N69/12)</f>
        <v>10.443</v>
      </c>
      <c r="P69" s="1157">
        <v>1</v>
      </c>
      <c r="Q69" s="1157">
        <v>9</v>
      </c>
      <c r="R69" s="339">
        <f t="shared" si="12"/>
        <v>219.303</v>
      </c>
      <c r="S69" s="339">
        <f t="shared" si="5"/>
        <v>1033.857</v>
      </c>
      <c r="T69" s="1255"/>
    </row>
    <row r="70" spans="1:20" s="1038" customFormat="1" ht="15" x14ac:dyDescent="0.2">
      <c r="A70" s="1158">
        <v>51</v>
      </c>
      <c r="B70" s="1251">
        <v>42353</v>
      </c>
      <c r="C70" s="1035">
        <v>3</v>
      </c>
      <c r="D70" s="1179">
        <v>61</v>
      </c>
      <c r="E70" s="1179" t="s">
        <v>1106</v>
      </c>
      <c r="F70" s="1252"/>
      <c r="G70" s="1252">
        <v>1</v>
      </c>
      <c r="H70" s="1176" t="s">
        <v>1167</v>
      </c>
      <c r="I70" s="334"/>
      <c r="J70" s="334"/>
      <c r="K70" s="334" t="s">
        <v>1634</v>
      </c>
      <c r="L70" s="1253">
        <v>79650</v>
      </c>
      <c r="M70" s="338">
        <v>10</v>
      </c>
      <c r="N70" s="339">
        <f t="shared" si="10"/>
        <v>7965</v>
      </c>
      <c r="O70" s="1654">
        <f t="shared" si="11"/>
        <v>663.75</v>
      </c>
      <c r="P70" s="1157">
        <v>1</v>
      </c>
      <c r="Q70" s="1157">
        <v>9</v>
      </c>
      <c r="R70" s="339">
        <f t="shared" si="12"/>
        <v>13938.75</v>
      </c>
      <c r="S70" s="339">
        <f t="shared" si="5"/>
        <v>65711.25</v>
      </c>
      <c r="T70" s="1255"/>
    </row>
    <row r="71" spans="1:20" s="1038" customFormat="1" ht="30" x14ac:dyDescent="0.2">
      <c r="A71" s="1158">
        <v>52</v>
      </c>
      <c r="B71" s="1251">
        <v>42353</v>
      </c>
      <c r="C71" s="1035">
        <v>3</v>
      </c>
      <c r="D71" s="1179">
        <v>61</v>
      </c>
      <c r="E71" s="1179" t="s">
        <v>1106</v>
      </c>
      <c r="F71" s="1252"/>
      <c r="G71" s="1252">
        <v>1</v>
      </c>
      <c r="H71" s="1176" t="s">
        <v>1168</v>
      </c>
      <c r="I71" s="334"/>
      <c r="J71" s="334"/>
      <c r="K71" s="334" t="s">
        <v>1634</v>
      </c>
      <c r="L71" s="1253">
        <v>2067.71</v>
      </c>
      <c r="M71" s="338">
        <v>5</v>
      </c>
      <c r="N71" s="339">
        <f t="shared" si="10"/>
        <v>413.54200000000003</v>
      </c>
      <c r="O71" s="1654">
        <f t="shared" si="11"/>
        <v>34.461833333333338</v>
      </c>
      <c r="P71" s="1157">
        <v>1</v>
      </c>
      <c r="Q71" s="1157">
        <v>9</v>
      </c>
      <c r="R71" s="339">
        <f t="shared" si="12"/>
        <v>723.69850000000008</v>
      </c>
      <c r="S71" s="339">
        <f t="shared" si="5"/>
        <v>1344.0115000000001</v>
      </c>
      <c r="T71" s="1255"/>
    </row>
    <row r="72" spans="1:20" s="1038" customFormat="1" ht="30" x14ac:dyDescent="0.2">
      <c r="A72" s="1158">
        <v>53</v>
      </c>
      <c r="B72" s="1251">
        <v>42325</v>
      </c>
      <c r="C72" s="1035">
        <v>3</v>
      </c>
      <c r="D72" s="1179">
        <v>61</v>
      </c>
      <c r="E72" s="1179" t="s">
        <v>1106</v>
      </c>
      <c r="F72" s="1252"/>
      <c r="G72" s="1252">
        <v>1</v>
      </c>
      <c r="H72" s="1176" t="s">
        <v>1294</v>
      </c>
      <c r="I72" s="334"/>
      <c r="J72" s="334"/>
      <c r="K72" s="334" t="s">
        <v>1634</v>
      </c>
      <c r="L72" s="1253">
        <v>7685</v>
      </c>
      <c r="M72" s="338">
        <v>10</v>
      </c>
      <c r="N72" s="339">
        <f>+L72/120*1</f>
        <v>64.041666666666671</v>
      </c>
      <c r="O72" s="1654">
        <f t="shared" si="11"/>
        <v>5.3368055555555562</v>
      </c>
      <c r="P72" s="1157">
        <v>1</v>
      </c>
      <c r="Q72" s="1157">
        <v>10</v>
      </c>
      <c r="R72" s="339">
        <f t="shared" si="12"/>
        <v>117.40972222222223</v>
      </c>
      <c r="S72" s="339">
        <f t="shared" si="5"/>
        <v>7567.5902777777774</v>
      </c>
      <c r="T72" s="1255"/>
    </row>
    <row r="73" spans="1:20" s="1038" customFormat="1" ht="30" x14ac:dyDescent="0.2">
      <c r="A73" s="1158">
        <v>54</v>
      </c>
      <c r="B73" s="1251">
        <v>42353</v>
      </c>
      <c r="C73" s="1035">
        <v>3</v>
      </c>
      <c r="D73" s="1179">
        <v>61</v>
      </c>
      <c r="E73" s="1179" t="s">
        <v>1333</v>
      </c>
      <c r="F73" s="1252"/>
      <c r="G73" s="1252">
        <v>1</v>
      </c>
      <c r="H73" s="1176" t="s">
        <v>1170</v>
      </c>
      <c r="I73" s="334"/>
      <c r="J73" s="334"/>
      <c r="K73" s="334" t="s">
        <v>1634</v>
      </c>
      <c r="L73" s="1253">
        <v>2706.83</v>
      </c>
      <c r="M73" s="338">
        <v>5</v>
      </c>
      <c r="N73" s="339">
        <f t="shared" ref="N73:N78" si="13">IF(M73=0,"N/A",+L73/M73)</f>
        <v>541.36599999999999</v>
      </c>
      <c r="O73" s="1654">
        <f t="shared" si="11"/>
        <v>45.113833333333332</v>
      </c>
      <c r="P73" s="1157">
        <v>1</v>
      </c>
      <c r="Q73" s="1157">
        <v>9</v>
      </c>
      <c r="R73" s="339">
        <f t="shared" si="12"/>
        <v>947.39049999999997</v>
      </c>
      <c r="S73" s="339">
        <f t="shared" si="5"/>
        <v>1759.4395</v>
      </c>
      <c r="T73" s="1255"/>
    </row>
    <row r="74" spans="1:20" s="1038" customFormat="1" ht="30" x14ac:dyDescent="0.2">
      <c r="A74" s="1158">
        <v>55</v>
      </c>
      <c r="B74" s="1251">
        <v>42353</v>
      </c>
      <c r="C74" s="1035">
        <v>3</v>
      </c>
      <c r="D74" s="1179">
        <v>61</v>
      </c>
      <c r="E74" s="1179" t="s">
        <v>1106</v>
      </c>
      <c r="F74" s="1252"/>
      <c r="G74" s="1252">
        <v>1</v>
      </c>
      <c r="H74" s="1176" t="s">
        <v>1169</v>
      </c>
      <c r="I74" s="334"/>
      <c r="J74" s="334"/>
      <c r="K74" s="334" t="s">
        <v>1634</v>
      </c>
      <c r="L74" s="1253">
        <v>6321.71</v>
      </c>
      <c r="M74" s="1621">
        <v>5</v>
      </c>
      <c r="N74" s="339">
        <f t="shared" si="13"/>
        <v>1264.3420000000001</v>
      </c>
      <c r="O74" s="1654">
        <f t="shared" si="11"/>
        <v>105.36183333333334</v>
      </c>
      <c r="P74" s="1157">
        <v>1</v>
      </c>
      <c r="Q74" s="1157">
        <v>9</v>
      </c>
      <c r="R74" s="339">
        <f t="shared" si="12"/>
        <v>2212.5985000000001</v>
      </c>
      <c r="S74" s="339">
        <f t="shared" si="5"/>
        <v>4109.1115</v>
      </c>
      <c r="T74" s="1255"/>
    </row>
    <row r="75" spans="1:20" s="1038" customFormat="1" ht="30" x14ac:dyDescent="0.3">
      <c r="A75" s="227">
        <v>4</v>
      </c>
      <c r="B75" s="125">
        <v>41991</v>
      </c>
      <c r="C75" s="235">
        <v>1</v>
      </c>
      <c r="D75" s="235">
        <v>61</v>
      </c>
      <c r="E75" s="235" t="s">
        <v>1115</v>
      </c>
      <c r="F75" s="87"/>
      <c r="G75" s="85">
        <v>1</v>
      </c>
      <c r="H75" s="937" t="s">
        <v>1133</v>
      </c>
      <c r="I75" s="85"/>
      <c r="J75" s="85" t="s">
        <v>1024</v>
      </c>
      <c r="K75" s="85" t="s">
        <v>1634</v>
      </c>
      <c r="L75" s="111">
        <v>22538</v>
      </c>
      <c r="M75" s="112">
        <v>10</v>
      </c>
      <c r="N75" s="101">
        <f t="shared" si="13"/>
        <v>2253.8000000000002</v>
      </c>
      <c r="O75" s="1660">
        <f t="shared" si="11"/>
        <v>187.81666666666669</v>
      </c>
      <c r="P75" s="187">
        <v>2</v>
      </c>
      <c r="Q75" s="188">
        <v>9</v>
      </c>
      <c r="R75" s="101">
        <f t="shared" si="12"/>
        <v>6197.9500000000007</v>
      </c>
      <c r="S75" s="101">
        <f t="shared" si="5"/>
        <v>16340.05</v>
      </c>
      <c r="T75" s="1255"/>
    </row>
    <row r="76" spans="1:20" s="1038" customFormat="1" ht="15.75" x14ac:dyDescent="0.3">
      <c r="A76" s="227">
        <v>29</v>
      </c>
      <c r="B76" s="124">
        <v>42404</v>
      </c>
      <c r="C76" s="450">
        <v>1</v>
      </c>
      <c r="D76" s="85">
        <v>61</v>
      </c>
      <c r="E76" s="85">
        <v>656</v>
      </c>
      <c r="F76" s="87"/>
      <c r="G76" s="375">
        <v>4</v>
      </c>
      <c r="H76" s="937" t="s">
        <v>759</v>
      </c>
      <c r="I76" s="85"/>
      <c r="J76" s="85" t="s">
        <v>1402</v>
      </c>
      <c r="K76" s="85" t="s">
        <v>1634</v>
      </c>
      <c r="L76" s="111">
        <v>25926.01</v>
      </c>
      <c r="M76" s="112">
        <v>5</v>
      </c>
      <c r="N76" s="101">
        <f t="shared" si="13"/>
        <v>5185.2019999999993</v>
      </c>
      <c r="O76" s="1721">
        <f t="shared" si="11"/>
        <v>432.10016666666661</v>
      </c>
      <c r="P76" s="232">
        <v>1</v>
      </c>
      <c r="Q76" s="521">
        <v>7</v>
      </c>
      <c r="R76" s="103">
        <f t="shared" si="12"/>
        <v>8209.9031666666651</v>
      </c>
      <c r="S76" s="101">
        <f t="shared" si="5"/>
        <v>17716.106833333331</v>
      </c>
      <c r="T76" s="1255"/>
    </row>
    <row r="77" spans="1:20" s="1038" customFormat="1" ht="15.75" x14ac:dyDescent="0.3">
      <c r="A77" s="1760">
        <v>30</v>
      </c>
      <c r="B77" s="124">
        <v>42787</v>
      </c>
      <c r="C77" s="450">
        <v>1</v>
      </c>
      <c r="D77" s="85">
        <v>61</v>
      </c>
      <c r="E77" s="85" t="s">
        <v>1708</v>
      </c>
      <c r="F77" s="87"/>
      <c r="G77" s="85">
        <v>7</v>
      </c>
      <c r="H77" s="937" t="s">
        <v>1709</v>
      </c>
      <c r="I77" s="85"/>
      <c r="J77" s="85" t="s">
        <v>1710</v>
      </c>
      <c r="K77" s="85" t="s">
        <v>1634</v>
      </c>
      <c r="L77" s="111">
        <v>29736</v>
      </c>
      <c r="M77" s="112">
        <v>5</v>
      </c>
      <c r="N77" s="101">
        <f t="shared" si="13"/>
        <v>5947.2</v>
      </c>
      <c r="O77" s="1660">
        <f>IF(M77=0,"N/A",+N77/12)</f>
        <v>495.59999999999997</v>
      </c>
      <c r="P77" s="187"/>
      <c r="Q77" s="188">
        <v>7</v>
      </c>
      <c r="R77" s="101">
        <f>IF(M77=0,"N/A",+N77*P77+O77*Q77)</f>
        <v>3469.2</v>
      </c>
      <c r="S77" s="101">
        <f>IF(M77=0,"N/A",+L77-R77)</f>
        <v>26266.799999999999</v>
      </c>
      <c r="T77" s="1255"/>
    </row>
    <row r="78" spans="1:20" s="1038" customFormat="1" ht="15.75" x14ac:dyDescent="0.3">
      <c r="A78" s="227">
        <v>31</v>
      </c>
      <c r="B78" s="124">
        <v>42787</v>
      </c>
      <c r="C78" s="450">
        <v>1</v>
      </c>
      <c r="D78" s="85">
        <v>61</v>
      </c>
      <c r="E78" s="85" t="s">
        <v>1708</v>
      </c>
      <c r="F78" s="1328"/>
      <c r="G78" s="85">
        <v>1</v>
      </c>
      <c r="H78" s="937" t="s">
        <v>1711</v>
      </c>
      <c r="I78" s="85"/>
      <c r="J78" s="85"/>
      <c r="K78" s="85" t="s">
        <v>1634</v>
      </c>
      <c r="L78" s="111">
        <v>47790</v>
      </c>
      <c r="M78" s="112">
        <v>10</v>
      </c>
      <c r="N78" s="101">
        <f t="shared" si="13"/>
        <v>4779</v>
      </c>
      <c r="O78" s="1660">
        <f>IF(M78=0,"N/A",+N78/12)</f>
        <v>398.25</v>
      </c>
      <c r="P78" s="187"/>
      <c r="Q78" s="188">
        <v>7</v>
      </c>
      <c r="R78" s="101">
        <f>IF(M78=0,"N/A",+N78*P78+O78*Q78)</f>
        <v>2787.75</v>
      </c>
      <c r="S78" s="101">
        <f>IF(M78=0,"N/A",+L78-R78)</f>
        <v>45002.25</v>
      </c>
      <c r="T78" s="1255"/>
    </row>
    <row r="79" spans="1:20" s="1038" customFormat="1" ht="15" x14ac:dyDescent="0.3">
      <c r="A79" s="227"/>
      <c r="B79" s="1134">
        <v>38439</v>
      </c>
      <c r="C79" s="1169" t="s">
        <v>192</v>
      </c>
      <c r="D79" s="1072">
        <v>61</v>
      </c>
      <c r="E79" s="1072">
        <v>617</v>
      </c>
      <c r="F79" s="1172"/>
      <c r="G79" s="1072">
        <v>1</v>
      </c>
      <c r="H79" s="1136" t="s">
        <v>39</v>
      </c>
      <c r="I79" s="1072"/>
      <c r="J79" s="1072"/>
      <c r="K79" s="1072" t="s">
        <v>198</v>
      </c>
      <c r="L79" s="1141">
        <v>1349.83</v>
      </c>
      <c r="M79" s="1073">
        <v>10</v>
      </c>
      <c r="N79" s="378"/>
      <c r="O79" s="1781"/>
      <c r="P79" s="989"/>
      <c r="Q79" s="989"/>
      <c r="R79" s="378">
        <v>1349.83</v>
      </c>
      <c r="S79" s="378">
        <f>IF(M79=0,"N/A",+L79-R79)</f>
        <v>0</v>
      </c>
      <c r="T79" s="1137" t="s">
        <v>1739</v>
      </c>
    </row>
    <row r="80" spans="1:20" ht="15" x14ac:dyDescent="0.3">
      <c r="A80" s="335" t="s">
        <v>762</v>
      </c>
      <c r="B80" s="1761"/>
      <c r="C80" s="1762"/>
      <c r="D80" s="1762"/>
      <c r="E80" s="1762"/>
      <c r="F80" s="87"/>
      <c r="G80" s="1763"/>
      <c r="H80" s="1764"/>
      <c r="I80" s="1765"/>
      <c r="J80" s="1766"/>
      <c r="K80" s="1765"/>
      <c r="L80" s="1767">
        <f>SUM(L20:L76)</f>
        <v>1211120.0599999998</v>
      </c>
      <c r="M80" s="1767"/>
      <c r="N80" s="1767">
        <f>SUM(N20:N76)</f>
        <v>217515.22416666662</v>
      </c>
      <c r="O80" s="1767">
        <f>SUM(O21:O79)</f>
        <v>18458.188680555551</v>
      </c>
      <c r="P80" s="1767"/>
      <c r="Q80" s="1767"/>
      <c r="R80" s="1767">
        <f>SUM(R20:R76)</f>
        <v>366289.45997222234</v>
      </c>
      <c r="S80" s="1767">
        <f>SUM(S20:S76)</f>
        <v>844830.60002777772</v>
      </c>
      <c r="T80" s="18">
        <f>SUM(R80:S80)</f>
        <v>1211120.06</v>
      </c>
    </row>
    <row r="81" spans="1:19" ht="13.5" x14ac:dyDescent="0.25">
      <c r="A81" s="398"/>
      <c r="B81" s="471"/>
      <c r="C81" s="471"/>
      <c r="D81" s="1629">
        <v>611</v>
      </c>
      <c r="E81" s="1630">
        <v>114.41</v>
      </c>
      <c r="F81" s="476"/>
      <c r="G81" s="476"/>
      <c r="H81" s="1205"/>
      <c r="I81" s="476"/>
      <c r="J81" s="871"/>
      <c r="K81" s="471"/>
      <c r="L81" s="471"/>
      <c r="M81" s="471"/>
      <c r="N81" s="471"/>
      <c r="O81" s="908"/>
      <c r="P81" s="471"/>
      <c r="Q81" s="471"/>
      <c r="R81" s="908"/>
      <c r="S81" s="398"/>
    </row>
    <row r="82" spans="1:19" ht="13.5" x14ac:dyDescent="0.25">
      <c r="A82" s="398"/>
      <c r="B82" s="471"/>
      <c r="C82" s="471"/>
      <c r="D82" s="1629">
        <v>612</v>
      </c>
      <c r="E82" s="1630">
        <v>6537.2</v>
      </c>
      <c r="F82" s="476"/>
      <c r="G82" s="476"/>
      <c r="H82" s="1205"/>
      <c r="I82" s="476"/>
      <c r="J82" s="871"/>
      <c r="K82" s="471"/>
      <c r="L82" s="471"/>
      <c r="M82" s="471"/>
      <c r="N82" s="471"/>
      <c r="O82" s="908"/>
      <c r="P82" s="471"/>
      <c r="Q82" s="471"/>
      <c r="R82" s="908"/>
      <c r="S82" s="398"/>
    </row>
    <row r="83" spans="1:19" ht="13.5" x14ac:dyDescent="0.25">
      <c r="A83" s="398"/>
      <c r="B83" s="471"/>
      <c r="C83" s="471"/>
      <c r="D83" s="1629">
        <v>613</v>
      </c>
      <c r="E83" s="1630">
        <v>5476.2</v>
      </c>
      <c r="F83" s="476"/>
      <c r="G83" s="476"/>
      <c r="H83" s="1205"/>
      <c r="I83" s="476"/>
      <c r="J83" s="871"/>
      <c r="K83" s="471"/>
      <c r="L83" s="471"/>
      <c r="M83" s="471"/>
      <c r="N83" s="471"/>
      <c r="O83" s="908"/>
      <c r="P83" s="471"/>
      <c r="Q83" s="471"/>
      <c r="R83" s="908"/>
      <c r="S83" s="398"/>
    </row>
    <row r="84" spans="1:19" ht="13.5" x14ac:dyDescent="0.25">
      <c r="A84" s="398"/>
      <c r="B84" s="471"/>
      <c r="C84" s="471"/>
      <c r="D84" s="1629">
        <v>614</v>
      </c>
      <c r="E84" s="1630">
        <v>2646.95</v>
      </c>
      <c r="F84" s="476"/>
      <c r="G84" s="476"/>
      <c r="H84" s="1205"/>
      <c r="I84" s="476"/>
      <c r="J84" s="871"/>
      <c r="K84" s="471"/>
      <c r="L84" s="471"/>
      <c r="M84" s="471"/>
      <c r="N84" s="471"/>
      <c r="O84" s="908"/>
      <c r="P84" s="471"/>
      <c r="Q84" s="471"/>
      <c r="R84" s="908"/>
      <c r="S84" s="398"/>
    </row>
    <row r="85" spans="1:19" ht="13.5" x14ac:dyDescent="0.25">
      <c r="A85" s="398"/>
      <c r="B85" s="471"/>
      <c r="C85" s="471"/>
      <c r="D85" s="1629">
        <v>616</v>
      </c>
      <c r="E85" s="1630">
        <v>483.66</v>
      </c>
      <c r="F85" s="476"/>
      <c r="G85" s="476"/>
      <c r="H85" s="1205"/>
      <c r="I85" s="476"/>
      <c r="J85" s="871"/>
      <c r="K85" s="471"/>
      <c r="L85" s="471"/>
      <c r="M85" s="471"/>
      <c r="N85" s="471"/>
      <c r="O85" s="908"/>
      <c r="P85" s="471"/>
      <c r="Q85" s="471"/>
      <c r="R85" s="908"/>
      <c r="S85" s="398"/>
    </row>
    <row r="86" spans="1:19" x14ac:dyDescent="0.2">
      <c r="A86" s="398"/>
      <c r="B86" s="398"/>
      <c r="C86" s="398"/>
      <c r="D86" s="1631">
        <v>617</v>
      </c>
      <c r="E86" s="1630">
        <v>641.54</v>
      </c>
      <c r="F86" s="398"/>
      <c r="G86" s="398"/>
      <c r="H86" s="1206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</row>
    <row r="87" spans="1:19" x14ac:dyDescent="0.2">
      <c r="A87" s="398"/>
      <c r="B87" s="398"/>
      <c r="C87" s="398"/>
      <c r="D87" s="1631">
        <v>619</v>
      </c>
      <c r="E87" s="1630">
        <v>187.82</v>
      </c>
      <c r="F87" s="398"/>
      <c r="G87" s="398"/>
      <c r="H87" s="1206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</row>
    <row r="88" spans="1:19" x14ac:dyDescent="0.2">
      <c r="A88" s="398"/>
      <c r="B88" s="398"/>
      <c r="C88" s="398"/>
      <c r="D88" s="1631">
        <v>621</v>
      </c>
      <c r="E88" s="1630">
        <v>465.12</v>
      </c>
      <c r="F88" s="398"/>
      <c r="G88" s="398"/>
      <c r="H88" s="1206" t="s">
        <v>1733</v>
      </c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</row>
    <row r="89" spans="1:19" x14ac:dyDescent="0.2">
      <c r="A89" s="398"/>
      <c r="B89" s="398"/>
      <c r="C89" s="398"/>
      <c r="D89" s="1631">
        <v>655</v>
      </c>
      <c r="E89" s="1630">
        <v>33.93</v>
      </c>
      <c r="F89" s="398"/>
      <c r="G89" s="398"/>
      <c r="H89" s="1206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</row>
    <row r="90" spans="1:19" x14ac:dyDescent="0.2">
      <c r="A90" s="398"/>
      <c r="B90" s="398"/>
      <c r="C90" s="398"/>
      <c r="D90" s="1631">
        <v>656</v>
      </c>
      <c r="E90" s="1630">
        <v>1871.37</v>
      </c>
      <c r="F90" s="398"/>
      <c r="G90" s="398"/>
      <c r="H90" s="1206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</row>
    <row r="91" spans="1:19" x14ac:dyDescent="0.2">
      <c r="A91" s="398"/>
      <c r="B91" s="398"/>
      <c r="C91" s="398"/>
      <c r="D91" s="1631"/>
      <c r="E91" s="1630">
        <f>SUM(E81:E90)</f>
        <v>18458.199999999997</v>
      </c>
      <c r="F91" s="398"/>
      <c r="G91" s="398"/>
      <c r="H91" s="1206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</row>
    <row r="92" spans="1:19" x14ac:dyDescent="0.2">
      <c r="A92" s="398"/>
      <c r="B92" s="398"/>
      <c r="C92" s="398"/>
      <c r="D92" s="398"/>
      <c r="E92" s="398"/>
      <c r="F92" s="398"/>
      <c r="G92" s="398"/>
      <c r="H92" s="1206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48"/>
      <c r="Q93" s="1048"/>
      <c r="R93" s="1048"/>
      <c r="S93" s="1048"/>
    </row>
    <row r="94" spans="1:19" x14ac:dyDescent="0.2">
      <c r="A94" s="1973" t="s">
        <v>51</v>
      </c>
      <c r="B94" s="1973"/>
      <c r="C94" s="1973"/>
      <c r="D94" s="1973"/>
      <c r="E94" s="1973"/>
      <c r="F94" s="1973"/>
      <c r="G94" s="1973"/>
      <c r="H94" s="1202"/>
      <c r="I94" s="1974" t="s">
        <v>1620</v>
      </c>
      <c r="J94" s="1974"/>
      <c r="K94" s="1974"/>
      <c r="L94" s="1974"/>
      <c r="M94" s="1974"/>
      <c r="O94" s="34"/>
      <c r="P94" s="1973" t="s">
        <v>1621</v>
      </c>
      <c r="Q94" s="1973"/>
      <c r="R94" s="1973"/>
      <c r="S94" s="1973"/>
    </row>
    <row r="95" spans="1:19" x14ac:dyDescent="0.2">
      <c r="L95" s="3"/>
      <c r="M95" s="3"/>
    </row>
    <row r="96" spans="1:19" x14ac:dyDescent="0.2">
      <c r="A96" s="398"/>
      <c r="B96" s="398"/>
      <c r="C96" s="398"/>
      <c r="D96" s="398"/>
      <c r="E96" s="398"/>
      <c r="F96" s="398"/>
      <c r="G96" s="398"/>
      <c r="H96" s="1206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</row>
    <row r="97" spans="1:19" x14ac:dyDescent="0.2">
      <c r="A97" s="398"/>
      <c r="B97" s="398"/>
      <c r="C97" s="398"/>
      <c r="D97" s="398"/>
      <c r="E97" s="398"/>
      <c r="F97" s="398"/>
      <c r="G97" s="398"/>
      <c r="H97" s="1206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</row>
    <row r="98" spans="1:19" x14ac:dyDescent="0.2">
      <c r="A98" s="398"/>
      <c r="B98" s="398"/>
      <c r="C98" s="398"/>
      <c r="D98" s="398"/>
      <c r="E98" s="398"/>
      <c r="F98" s="398"/>
      <c r="G98" s="398"/>
      <c r="H98" s="1206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A63" zoomScale="70" zoomScaleNormal="70" workbookViewId="0">
      <selection activeCell="Q70" sqref="Q70"/>
    </sheetView>
  </sheetViews>
  <sheetFormatPr baseColWidth="10" defaultColWidth="9.140625" defaultRowHeight="12.75" x14ac:dyDescent="0.2"/>
  <cols>
    <col min="1" max="1" width="4.85546875" style="1038" customWidth="1"/>
    <col min="2" max="2" width="12.42578125" style="949" customWidth="1"/>
    <col min="3" max="3" width="9.5703125" style="949" customWidth="1"/>
    <col min="4" max="4" width="16.5703125" style="949" customWidth="1"/>
    <col min="5" max="5" width="10.42578125" style="1910" customWidth="1"/>
    <col min="6" max="6" width="9.140625" style="949" customWidth="1"/>
    <col min="7" max="7" width="7.140625" style="949" customWidth="1"/>
    <col min="8" max="8" width="28.28515625" style="1065" customWidth="1"/>
    <col min="9" max="9" width="14.140625" style="1038" customWidth="1"/>
    <col min="10" max="10" width="19" style="1038" customWidth="1"/>
    <col min="11" max="11" width="26.7109375" style="1038" customWidth="1"/>
    <col min="12" max="12" width="19.140625" style="1038" customWidth="1"/>
    <col min="13" max="13" width="7.85546875" style="1038" customWidth="1"/>
    <col min="14" max="14" width="18.5703125" style="1038" customWidth="1"/>
    <col min="15" max="15" width="15" style="1038" customWidth="1"/>
    <col min="16" max="16" width="7.28515625" style="1038" customWidth="1"/>
    <col min="17" max="17" width="7.42578125" style="1038" customWidth="1"/>
    <col min="18" max="18" width="19.42578125" style="1038" customWidth="1"/>
    <col min="19" max="19" width="15.42578125" style="1038" customWidth="1"/>
    <col min="20" max="20" width="9.140625" style="1038"/>
    <col min="21" max="21" width="16.85546875" style="1038" customWidth="1"/>
    <col min="22" max="16384" width="9.140625" style="1038"/>
  </cols>
  <sheetData>
    <row r="10" spans="1:19" x14ac:dyDescent="0.2">
      <c r="I10" s="949"/>
    </row>
    <row r="11" spans="1:19" x14ac:dyDescent="0.2">
      <c r="I11" s="949"/>
      <c r="L11" s="1673"/>
    </row>
    <row r="12" spans="1:19" x14ac:dyDescent="0.2">
      <c r="I12" s="949"/>
      <c r="N12" s="1673"/>
    </row>
    <row r="13" spans="1:19" x14ac:dyDescent="0.2">
      <c r="I13" s="949"/>
    </row>
    <row r="14" spans="1:19" x14ac:dyDescent="0.2">
      <c r="I14" s="949"/>
    </row>
    <row r="15" spans="1:19" x14ac:dyDescent="0.2">
      <c r="A15" s="1991" t="s">
        <v>0</v>
      </c>
      <c r="B15" s="1991"/>
      <c r="C15" s="1991"/>
      <c r="D15" s="1991"/>
      <c r="E15" s="1991"/>
      <c r="F15" s="1991"/>
      <c r="G15" s="1991"/>
      <c r="H15" s="1991"/>
      <c r="I15" s="1991"/>
      <c r="J15" s="1991"/>
      <c r="K15" s="1991"/>
      <c r="L15" s="1991"/>
      <c r="M15" s="1991"/>
      <c r="N15" s="1991"/>
      <c r="O15" s="1991"/>
      <c r="P15" s="1991"/>
      <c r="Q15" s="1991"/>
      <c r="R15" s="1991"/>
      <c r="S15" s="1991"/>
    </row>
    <row r="16" spans="1:19" x14ac:dyDescent="0.2">
      <c r="A16" s="1991" t="s">
        <v>1</v>
      </c>
      <c r="B16" s="1991"/>
      <c r="C16" s="1991"/>
      <c r="D16" s="1991"/>
      <c r="E16" s="1991"/>
      <c r="F16" s="1991"/>
      <c r="G16" s="1991"/>
      <c r="H16" s="1991"/>
      <c r="I16" s="1991"/>
      <c r="J16" s="1991"/>
      <c r="K16" s="1991"/>
      <c r="L16" s="1991"/>
      <c r="M16" s="1991"/>
      <c r="N16" s="1991"/>
      <c r="O16" s="1991"/>
      <c r="P16" s="1991"/>
      <c r="Q16" s="1991"/>
      <c r="R16" s="1991"/>
      <c r="S16" s="1991"/>
    </row>
    <row r="17" spans="1:20" x14ac:dyDescent="0.2">
      <c r="A17" s="1991" t="s">
        <v>2</v>
      </c>
      <c r="B17" s="1991"/>
      <c r="C17" s="1991"/>
      <c r="D17" s="1991"/>
      <c r="E17" s="1991"/>
      <c r="F17" s="1991"/>
      <c r="G17" s="1991"/>
      <c r="H17" s="1991"/>
      <c r="I17" s="1991"/>
      <c r="J17" s="1991"/>
      <c r="K17" s="1991"/>
      <c r="L17" s="1991"/>
      <c r="M17" s="1991"/>
      <c r="N17" s="1991"/>
      <c r="O17" s="1991"/>
      <c r="P17" s="1991"/>
      <c r="Q17" s="1991"/>
      <c r="R17" s="1991"/>
      <c r="S17" s="1991"/>
      <c r="T17" s="1303"/>
    </row>
    <row r="18" spans="1:20" x14ac:dyDescent="0.2">
      <c r="A18" s="1991" t="s">
        <v>3</v>
      </c>
      <c r="B18" s="1991"/>
      <c r="C18" s="1991"/>
      <c r="D18" s="1991"/>
      <c r="E18" s="1991"/>
      <c r="F18" s="1991"/>
      <c r="G18" s="1991"/>
      <c r="H18" s="1991"/>
      <c r="I18" s="1991"/>
      <c r="J18" s="1991"/>
      <c r="K18" s="1991"/>
      <c r="L18" s="1991"/>
      <c r="M18" s="1991"/>
      <c r="N18" s="1991"/>
      <c r="O18" s="1991"/>
      <c r="P18" s="1991"/>
      <c r="Q18" s="1991"/>
      <c r="R18" s="1991"/>
      <c r="S18" s="1991"/>
      <c r="T18" s="1303"/>
    </row>
    <row r="19" spans="1:20" x14ac:dyDescent="0.2">
      <c r="A19" s="1990" t="s">
        <v>1816</v>
      </c>
      <c r="B19" s="1990"/>
      <c r="C19" s="1990"/>
      <c r="D19" s="1990"/>
      <c r="E19" s="1990"/>
      <c r="F19" s="1990"/>
      <c r="G19" s="1990"/>
      <c r="H19" s="1990"/>
      <c r="I19" s="1990"/>
      <c r="J19" s="1990"/>
      <c r="K19" s="1990"/>
      <c r="L19" s="1990"/>
      <c r="M19" s="1990"/>
      <c r="N19" s="1990"/>
      <c r="O19" s="1990"/>
      <c r="P19" s="1990"/>
      <c r="Q19" s="1990"/>
      <c r="R19" s="1990"/>
      <c r="S19" s="1990"/>
      <c r="T19" s="1304"/>
    </row>
    <row r="20" spans="1:20" ht="15" x14ac:dyDescent="0.2">
      <c r="A20" s="951"/>
      <c r="B20" s="951"/>
      <c r="C20" s="951"/>
      <c r="D20" s="951"/>
      <c r="E20" s="1911"/>
      <c r="F20" s="951"/>
      <c r="G20" s="951"/>
      <c r="H20" s="1305"/>
      <c r="I20" s="951"/>
      <c r="J20" s="951"/>
      <c r="K20" s="951"/>
      <c r="L20" s="951"/>
      <c r="M20" s="1306"/>
      <c r="N20" s="1306"/>
      <c r="O20" s="1306"/>
      <c r="P20" s="1306"/>
      <c r="Q20" s="1306"/>
      <c r="R20" s="1306"/>
      <c r="S20" s="1306"/>
      <c r="T20" s="1303"/>
    </row>
    <row r="21" spans="1:20" s="1047" customFormat="1" ht="36" x14ac:dyDescent="0.2">
      <c r="A21" s="962" t="s">
        <v>4</v>
      </c>
      <c r="B21" s="962" t="s">
        <v>5</v>
      </c>
      <c r="C21" s="1045" t="s">
        <v>1627</v>
      </c>
      <c r="D21" s="1045" t="s">
        <v>7</v>
      </c>
      <c r="E21" s="1045" t="s">
        <v>1612</v>
      </c>
      <c r="F21" s="1906" t="s">
        <v>9</v>
      </c>
      <c r="G21" s="962" t="s">
        <v>10</v>
      </c>
      <c r="H21" s="1046" t="s">
        <v>11</v>
      </c>
      <c r="I21" s="962" t="s">
        <v>12</v>
      </c>
      <c r="J21" s="962" t="s">
        <v>13</v>
      </c>
      <c r="K21" s="962" t="s">
        <v>820</v>
      </c>
      <c r="L21" s="1046" t="s">
        <v>1613</v>
      </c>
      <c r="M21" s="1049" t="s">
        <v>1616</v>
      </c>
      <c r="N21" s="1050" t="s">
        <v>1615</v>
      </c>
      <c r="O21" s="1050" t="s">
        <v>1614</v>
      </c>
      <c r="P21" s="1051" t="s">
        <v>1618</v>
      </c>
      <c r="Q21" s="1050" t="s">
        <v>1617</v>
      </c>
      <c r="R21" s="1051" t="s">
        <v>1805</v>
      </c>
      <c r="S21" s="1051" t="s">
        <v>1619</v>
      </c>
    </row>
    <row r="22" spans="1:20" ht="15.75" x14ac:dyDescent="0.2">
      <c r="A22" s="1250">
        <v>1</v>
      </c>
      <c r="B22" s="1250">
        <v>2</v>
      </c>
      <c r="C22" s="1250">
        <v>3</v>
      </c>
      <c r="D22" s="1250">
        <v>4</v>
      </c>
      <c r="E22" s="1250">
        <v>5</v>
      </c>
      <c r="F22" s="1907">
        <v>6</v>
      </c>
      <c r="G22" s="1250">
        <v>7</v>
      </c>
      <c r="H22" s="1262">
        <v>8</v>
      </c>
      <c r="I22" s="1250">
        <v>9</v>
      </c>
      <c r="J22" s="1250">
        <v>10</v>
      </c>
      <c r="K22" s="1250">
        <v>11</v>
      </c>
      <c r="L22" s="1250">
        <v>12</v>
      </c>
      <c r="M22" s="1307">
        <v>13</v>
      </c>
      <c r="N22" s="1307">
        <v>14</v>
      </c>
      <c r="O22" s="1307">
        <v>15</v>
      </c>
      <c r="P22" s="1307">
        <v>16</v>
      </c>
      <c r="Q22" s="1307">
        <v>17</v>
      </c>
      <c r="R22" s="1307">
        <v>18</v>
      </c>
      <c r="S22" s="1307">
        <v>19</v>
      </c>
    </row>
    <row r="23" spans="1:20" ht="51" customHeight="1" x14ac:dyDescent="0.2">
      <c r="A23" s="1250">
        <v>1</v>
      </c>
      <c r="B23" s="1291">
        <v>36889</v>
      </c>
      <c r="C23" s="1292" t="s">
        <v>100</v>
      </c>
      <c r="D23" s="1293">
        <v>61</v>
      </c>
      <c r="E23" s="1293">
        <v>617</v>
      </c>
      <c r="F23" s="1460"/>
      <c r="G23" s="1293">
        <v>1</v>
      </c>
      <c r="H23" s="1295" t="s">
        <v>1647</v>
      </c>
      <c r="I23" s="1293"/>
      <c r="J23" s="1293"/>
      <c r="K23" s="1296" t="s">
        <v>1195</v>
      </c>
      <c r="L23" s="1297">
        <v>5400</v>
      </c>
      <c r="M23" s="1298">
        <v>10</v>
      </c>
      <c r="N23" s="1299"/>
      <c r="O23" s="1903"/>
      <c r="P23" s="1300">
        <v>10</v>
      </c>
      <c r="Q23" s="1300"/>
      <c r="R23" s="1299">
        <v>5400</v>
      </c>
      <c r="S23" s="1299">
        <f t="shared" ref="S23:S53" si="0">IF(M23=0,"N/A",+L23-R23)</f>
        <v>0</v>
      </c>
    </row>
    <row r="24" spans="1:20" ht="36" customHeight="1" x14ac:dyDescent="0.2">
      <c r="A24" s="1250">
        <v>2</v>
      </c>
      <c r="B24" s="1291">
        <v>39456</v>
      </c>
      <c r="C24" s="1292" t="s">
        <v>100</v>
      </c>
      <c r="D24" s="1293">
        <v>61</v>
      </c>
      <c r="E24" s="1293">
        <v>617</v>
      </c>
      <c r="F24" s="1460"/>
      <c r="G24" s="1293">
        <v>1</v>
      </c>
      <c r="H24" s="1295" t="s">
        <v>200</v>
      </c>
      <c r="I24" s="1293"/>
      <c r="J24" s="1293"/>
      <c r="K24" s="1296" t="s">
        <v>1195</v>
      </c>
      <c r="L24" s="1297">
        <v>3962.7</v>
      </c>
      <c r="M24" s="1298">
        <v>10</v>
      </c>
      <c r="N24" s="1301">
        <f>IF(M24=0,"N/A",+L24/M24)</f>
        <v>396.27</v>
      </c>
      <c r="O24" s="1904">
        <f>IF(M24=0,"N/A",+N24/12)</f>
        <v>33.022500000000001</v>
      </c>
      <c r="P24" s="1302">
        <v>9</v>
      </c>
      <c r="Q24" s="1302">
        <v>8</v>
      </c>
      <c r="R24" s="1301">
        <f>IF(M24=0,"N/A",+N24*P24+O24*Q24)</f>
        <v>3830.6099999999997</v>
      </c>
      <c r="S24" s="1301">
        <f t="shared" si="0"/>
        <v>132.09000000000015</v>
      </c>
    </row>
    <row r="25" spans="1:20" ht="63" x14ac:dyDescent="0.2">
      <c r="A25" s="1250">
        <v>3</v>
      </c>
      <c r="B25" s="1291">
        <v>39445</v>
      </c>
      <c r="C25" s="1292" t="s">
        <v>100</v>
      </c>
      <c r="D25" s="1293">
        <v>61</v>
      </c>
      <c r="E25" s="1293">
        <v>617</v>
      </c>
      <c r="F25" s="1460">
        <v>125147</v>
      </c>
      <c r="G25" s="1293">
        <v>1</v>
      </c>
      <c r="H25" s="1295" t="s">
        <v>1648</v>
      </c>
      <c r="I25" s="1293"/>
      <c r="J25" s="1293"/>
      <c r="K25" s="1296" t="s">
        <v>1195</v>
      </c>
      <c r="L25" s="1297">
        <v>3750</v>
      </c>
      <c r="M25" s="1298">
        <v>10</v>
      </c>
      <c r="N25" s="1301">
        <f>IF(M25=0,"N/A",+L25/M25)</f>
        <v>375</v>
      </c>
      <c r="O25" s="1904">
        <f>IF(M25=0,"N/A",+N25/12)</f>
        <v>31.25</v>
      </c>
      <c r="P25" s="1302">
        <v>9</v>
      </c>
      <c r="Q25" s="1302">
        <v>9</v>
      </c>
      <c r="R25" s="1301">
        <f>IF(M25=0,"N/A",+N25*P25+O25*Q25)</f>
        <v>3656.25</v>
      </c>
      <c r="S25" s="1301">
        <f t="shared" si="0"/>
        <v>93.75</v>
      </c>
    </row>
    <row r="26" spans="1:20" ht="15.75" x14ac:dyDescent="0.2">
      <c r="A26" s="1250">
        <v>4</v>
      </c>
      <c r="B26" s="1291">
        <v>37556</v>
      </c>
      <c r="C26" s="1292" t="s">
        <v>100</v>
      </c>
      <c r="D26" s="1293">
        <v>61</v>
      </c>
      <c r="E26" s="1293">
        <v>617</v>
      </c>
      <c r="F26" s="1908" t="s">
        <v>89</v>
      </c>
      <c r="G26" s="1293">
        <v>2</v>
      </c>
      <c r="H26" s="1295" t="s">
        <v>1649</v>
      </c>
      <c r="I26" s="1293"/>
      <c r="J26" s="1293" t="s">
        <v>19</v>
      </c>
      <c r="K26" s="1296" t="s">
        <v>1195</v>
      </c>
      <c r="L26" s="1297">
        <v>5541.74</v>
      </c>
      <c r="M26" s="1298">
        <v>10</v>
      </c>
      <c r="N26" s="1299"/>
      <c r="O26" s="1879"/>
      <c r="P26" s="1309">
        <v>10</v>
      </c>
      <c r="Q26" s="1310"/>
      <c r="R26" s="1299">
        <v>5541.74</v>
      </c>
      <c r="S26" s="1299">
        <f t="shared" si="0"/>
        <v>0</v>
      </c>
    </row>
    <row r="27" spans="1:20" ht="31.5" x14ac:dyDescent="0.2">
      <c r="A27" s="1250">
        <v>5</v>
      </c>
      <c r="B27" s="1291">
        <v>36889</v>
      </c>
      <c r="C27" s="1292" t="s">
        <v>100</v>
      </c>
      <c r="D27" s="1293">
        <v>61</v>
      </c>
      <c r="E27" s="1293">
        <v>617</v>
      </c>
      <c r="F27" s="1908"/>
      <c r="G27" s="1293">
        <v>1</v>
      </c>
      <c r="H27" s="1295" t="s">
        <v>18</v>
      </c>
      <c r="I27" s="1293"/>
      <c r="J27" s="1293" t="s">
        <v>19</v>
      </c>
      <c r="K27" s="1296" t="s">
        <v>1572</v>
      </c>
      <c r="L27" s="1297">
        <v>3043.84</v>
      </c>
      <c r="M27" s="1298">
        <v>10</v>
      </c>
      <c r="N27" s="1299"/>
      <c r="O27" s="1879"/>
      <c r="P27" s="1309">
        <v>10</v>
      </c>
      <c r="Q27" s="1310"/>
      <c r="R27" s="1299">
        <v>3043.84</v>
      </c>
      <c r="S27" s="1299">
        <f t="shared" si="0"/>
        <v>0</v>
      </c>
    </row>
    <row r="28" spans="1:20" ht="15.75" x14ac:dyDescent="0.2">
      <c r="A28" s="1250">
        <v>6</v>
      </c>
      <c r="B28" s="1291">
        <v>41926</v>
      </c>
      <c r="C28" s="1292" t="s">
        <v>100</v>
      </c>
      <c r="D28" s="1293">
        <v>61</v>
      </c>
      <c r="E28" s="1293" t="s">
        <v>1108</v>
      </c>
      <c r="F28" s="1908"/>
      <c r="G28" s="1308">
        <v>1</v>
      </c>
      <c r="H28" s="1295" t="s">
        <v>1011</v>
      </c>
      <c r="I28" s="1308" t="s">
        <v>1012</v>
      </c>
      <c r="J28" s="1308" t="s">
        <v>796</v>
      </c>
      <c r="K28" s="1296" t="s">
        <v>201</v>
      </c>
      <c r="L28" s="1297">
        <v>13345.95</v>
      </c>
      <c r="M28" s="1298">
        <v>10</v>
      </c>
      <c r="N28" s="1301">
        <f>IF(M28=0,"N/A",+L28/M28)</f>
        <v>1334.595</v>
      </c>
      <c r="O28" s="1904">
        <f>IF(M28=0,"N/A",+N28/12)</f>
        <v>111.21625</v>
      </c>
      <c r="P28" s="1302">
        <v>2</v>
      </c>
      <c r="Q28" s="1302">
        <v>11</v>
      </c>
      <c r="R28" s="1301">
        <f>IF(M28=0,"N/A",+N28*P28+O28*Q28)</f>
        <v>3892.5687500000004</v>
      </c>
      <c r="S28" s="1301">
        <f t="shared" si="0"/>
        <v>9453.3812500000004</v>
      </c>
    </row>
    <row r="29" spans="1:20" ht="15.75" x14ac:dyDescent="0.2">
      <c r="A29" s="1250">
        <v>7</v>
      </c>
      <c r="B29" s="1291">
        <v>41926</v>
      </c>
      <c r="C29" s="1292" t="s">
        <v>100</v>
      </c>
      <c r="D29" s="1293">
        <v>61</v>
      </c>
      <c r="E29" s="1293" t="s">
        <v>1108</v>
      </c>
      <c r="F29" s="1908"/>
      <c r="G29" s="1308">
        <v>2</v>
      </c>
      <c r="H29" s="1295" t="s">
        <v>1013</v>
      </c>
      <c r="I29" s="1308"/>
      <c r="J29" s="1308" t="s">
        <v>203</v>
      </c>
      <c r="K29" s="1296" t="s">
        <v>201</v>
      </c>
      <c r="L29" s="1297">
        <v>2337.7800000000002</v>
      </c>
      <c r="M29" s="1298">
        <v>10</v>
      </c>
      <c r="N29" s="1301">
        <f>IF(M29=0,"N/A",+L29/M29)</f>
        <v>233.77800000000002</v>
      </c>
      <c r="O29" s="1904">
        <f>IF(M29=0,"N/A",+N29/12)</f>
        <v>19.4815</v>
      </c>
      <c r="P29" s="1302">
        <v>2</v>
      </c>
      <c r="Q29" s="1302">
        <v>11</v>
      </c>
      <c r="R29" s="1301">
        <f>IF(M29=0,"N/A",+N29*P29+O29*Q29)</f>
        <v>681.85250000000008</v>
      </c>
      <c r="S29" s="1301">
        <f t="shared" si="0"/>
        <v>1655.9275000000002</v>
      </c>
    </row>
    <row r="30" spans="1:20" ht="15.75" x14ac:dyDescent="0.2">
      <c r="A30" s="1250">
        <v>8</v>
      </c>
      <c r="B30" s="1311">
        <v>39266</v>
      </c>
      <c r="C30" s="1292" t="s">
        <v>100</v>
      </c>
      <c r="D30" s="1293">
        <v>61</v>
      </c>
      <c r="E30" s="1293">
        <v>617</v>
      </c>
      <c r="F30" s="1460"/>
      <c r="G30" s="1293">
        <v>1</v>
      </c>
      <c r="H30" s="1295" t="s">
        <v>101</v>
      </c>
      <c r="I30" s="1293"/>
      <c r="J30" s="1293" t="s">
        <v>204</v>
      </c>
      <c r="K30" s="1296" t="s">
        <v>201</v>
      </c>
      <c r="L30" s="1297">
        <v>5552</v>
      </c>
      <c r="M30" s="1298">
        <v>10</v>
      </c>
      <c r="N30" s="1899">
        <f>IF(M30=0,"N/A",+L30/M30)</f>
        <v>555.20000000000005</v>
      </c>
      <c r="O30" s="1901"/>
      <c r="P30" s="1900">
        <v>10</v>
      </c>
      <c r="Q30" s="1900"/>
      <c r="R30" s="1899">
        <f>IF(M30=0,"N/A",+N30*P30+O30*Q30)</f>
        <v>5552</v>
      </c>
      <c r="S30" s="1899">
        <f t="shared" si="0"/>
        <v>0</v>
      </c>
    </row>
    <row r="31" spans="1:20" ht="15.75" x14ac:dyDescent="0.2">
      <c r="A31" s="1250">
        <v>9</v>
      </c>
      <c r="B31" s="1311">
        <v>38757</v>
      </c>
      <c r="C31" s="1292" t="s">
        <v>100</v>
      </c>
      <c r="D31" s="1293">
        <v>61</v>
      </c>
      <c r="E31" s="1293">
        <v>617</v>
      </c>
      <c r="F31" s="1908"/>
      <c r="G31" s="1293">
        <v>1</v>
      </c>
      <c r="H31" s="1295" t="s">
        <v>112</v>
      </c>
      <c r="I31" s="1294"/>
      <c r="J31" s="1293"/>
      <c r="K31" s="1296" t="s">
        <v>201</v>
      </c>
      <c r="L31" s="1312">
        <v>1700</v>
      </c>
      <c r="M31" s="1298">
        <v>10</v>
      </c>
      <c r="N31" s="1299"/>
      <c r="O31" s="1879"/>
      <c r="P31" s="1300">
        <v>10</v>
      </c>
      <c r="Q31" s="1300"/>
      <c r="R31" s="1299">
        <v>1700</v>
      </c>
      <c r="S31" s="1299">
        <f t="shared" si="0"/>
        <v>0</v>
      </c>
    </row>
    <row r="32" spans="1:20" ht="32.25" customHeight="1" x14ac:dyDescent="0.2">
      <c r="A32" s="1250">
        <v>10</v>
      </c>
      <c r="B32" s="1311">
        <v>42265</v>
      </c>
      <c r="C32" s="1292" t="s">
        <v>100</v>
      </c>
      <c r="D32" s="1293">
        <v>61</v>
      </c>
      <c r="E32" s="1293" t="s">
        <v>1108</v>
      </c>
      <c r="F32" s="1908"/>
      <c r="G32" s="1293">
        <v>1</v>
      </c>
      <c r="H32" s="1295" t="s">
        <v>1191</v>
      </c>
      <c r="I32" s="1294"/>
      <c r="J32" s="1293"/>
      <c r="K32" s="1296" t="s">
        <v>1190</v>
      </c>
      <c r="L32" s="1312">
        <v>5723</v>
      </c>
      <c r="M32" s="1298">
        <v>10</v>
      </c>
      <c r="N32" s="1301">
        <f t="shared" ref="N32:N37" si="1">IF(M32=0,"N/A",+L32/M32)</f>
        <v>572.29999999999995</v>
      </c>
      <c r="O32" s="1904">
        <f t="shared" ref="O32:O37" si="2">IF(M32=0,"N/A",+N32/12)</f>
        <v>47.691666666666663</v>
      </c>
      <c r="P32" s="1302">
        <v>2</v>
      </c>
      <c r="Q32" s="1302"/>
      <c r="R32" s="1301">
        <f t="shared" ref="R32:R37" si="3">IF(M32=0,"N/A",+N32*P32+O32*Q32)</f>
        <v>1144.5999999999999</v>
      </c>
      <c r="S32" s="1301">
        <f t="shared" ref="S32:S37" si="4">IF(M32=0,"N/A",+L32-R32)</f>
        <v>4578.3999999999996</v>
      </c>
    </row>
    <row r="33" spans="1:19" ht="47.25" x14ac:dyDescent="0.2">
      <c r="A33" s="1250">
        <v>11</v>
      </c>
      <c r="B33" s="1311">
        <v>42265</v>
      </c>
      <c r="C33" s="1292" t="s">
        <v>100</v>
      </c>
      <c r="D33" s="1293">
        <v>61</v>
      </c>
      <c r="E33" s="1293" t="s">
        <v>1108</v>
      </c>
      <c r="F33" s="1908"/>
      <c r="G33" s="1293">
        <v>1</v>
      </c>
      <c r="H33" s="1295" t="s">
        <v>1192</v>
      </c>
      <c r="I33" s="1294"/>
      <c r="J33" s="1293"/>
      <c r="K33" s="1296" t="s">
        <v>1190</v>
      </c>
      <c r="L33" s="1312">
        <v>9145</v>
      </c>
      <c r="M33" s="1298">
        <v>10</v>
      </c>
      <c r="N33" s="1301">
        <f t="shared" si="1"/>
        <v>914.5</v>
      </c>
      <c r="O33" s="1904">
        <f t="shared" si="2"/>
        <v>76.208333333333329</v>
      </c>
      <c r="P33" s="1302">
        <v>2</v>
      </c>
      <c r="Q33" s="1302"/>
      <c r="R33" s="1301">
        <f t="shared" si="3"/>
        <v>1829</v>
      </c>
      <c r="S33" s="1301">
        <f t="shared" si="4"/>
        <v>7316</v>
      </c>
    </row>
    <row r="34" spans="1:19" ht="15.75" x14ac:dyDescent="0.2">
      <c r="A34" s="1250">
        <v>12</v>
      </c>
      <c r="B34" s="1311">
        <v>42265</v>
      </c>
      <c r="C34" s="1292" t="s">
        <v>100</v>
      </c>
      <c r="D34" s="1293">
        <v>61</v>
      </c>
      <c r="E34" s="1293" t="s">
        <v>1108</v>
      </c>
      <c r="F34" s="1908"/>
      <c r="G34" s="1293">
        <v>1</v>
      </c>
      <c r="H34" s="1295" t="s">
        <v>115</v>
      </c>
      <c r="I34" s="1294"/>
      <c r="J34" s="1293" t="s">
        <v>116</v>
      </c>
      <c r="K34" s="1296" t="s">
        <v>1190</v>
      </c>
      <c r="L34" s="1312">
        <v>3776</v>
      </c>
      <c r="M34" s="1298">
        <v>10</v>
      </c>
      <c r="N34" s="1301">
        <f t="shared" si="1"/>
        <v>377.6</v>
      </c>
      <c r="O34" s="1904">
        <f t="shared" si="2"/>
        <v>31.466666666666669</v>
      </c>
      <c r="P34" s="1302">
        <v>2</v>
      </c>
      <c r="Q34" s="1302"/>
      <c r="R34" s="1301">
        <f t="shared" si="3"/>
        <v>755.2</v>
      </c>
      <c r="S34" s="1301">
        <f t="shared" si="4"/>
        <v>3020.8</v>
      </c>
    </row>
    <row r="35" spans="1:19" ht="37.5" customHeight="1" x14ac:dyDescent="0.2">
      <c r="A35" s="1250">
        <v>13</v>
      </c>
      <c r="B35" s="1311">
        <v>42340</v>
      </c>
      <c r="C35" s="1292" t="s">
        <v>100</v>
      </c>
      <c r="D35" s="1293">
        <v>61</v>
      </c>
      <c r="E35" s="1293" t="s">
        <v>1193</v>
      </c>
      <c r="F35" s="1908"/>
      <c r="G35" s="1293">
        <v>1</v>
      </c>
      <c r="H35" s="1295" t="s">
        <v>1194</v>
      </c>
      <c r="I35" s="1294"/>
      <c r="J35" s="1293"/>
      <c r="K35" s="1296" t="s">
        <v>1195</v>
      </c>
      <c r="L35" s="1312">
        <v>16092.01</v>
      </c>
      <c r="M35" s="1298">
        <v>10</v>
      </c>
      <c r="N35" s="1301">
        <f t="shared" si="1"/>
        <v>1609.201</v>
      </c>
      <c r="O35" s="1902">
        <f t="shared" si="2"/>
        <v>134.10008333333334</v>
      </c>
      <c r="P35" s="1302">
        <v>1</v>
      </c>
      <c r="Q35" s="1302">
        <v>9</v>
      </c>
      <c r="R35" s="1301">
        <f t="shared" si="3"/>
        <v>2816.1017499999998</v>
      </c>
      <c r="S35" s="1301">
        <f t="shared" si="4"/>
        <v>13275.90825</v>
      </c>
    </row>
    <row r="36" spans="1:19" ht="47.25" x14ac:dyDescent="0.2">
      <c r="A36" s="1250">
        <v>14</v>
      </c>
      <c r="B36" s="1311">
        <v>42340</v>
      </c>
      <c r="C36" s="1292" t="s">
        <v>100</v>
      </c>
      <c r="D36" s="1293">
        <v>61</v>
      </c>
      <c r="E36" s="1293" t="s">
        <v>1193</v>
      </c>
      <c r="F36" s="1908"/>
      <c r="G36" s="1293">
        <v>1</v>
      </c>
      <c r="H36" s="1295" t="s">
        <v>1196</v>
      </c>
      <c r="I36" s="1294"/>
      <c r="J36" s="1293"/>
      <c r="K36" s="1296" t="s">
        <v>1195</v>
      </c>
      <c r="L36" s="1312">
        <v>6451.86</v>
      </c>
      <c r="M36" s="1298">
        <v>10</v>
      </c>
      <c r="N36" s="1301">
        <f t="shared" si="1"/>
        <v>645.18599999999992</v>
      </c>
      <c r="O36" s="1902">
        <f t="shared" si="2"/>
        <v>53.765499999999996</v>
      </c>
      <c r="P36" s="1302">
        <v>1</v>
      </c>
      <c r="Q36" s="1302">
        <v>9</v>
      </c>
      <c r="R36" s="1301">
        <f t="shared" si="3"/>
        <v>1129.0754999999999</v>
      </c>
      <c r="S36" s="1301">
        <f t="shared" si="4"/>
        <v>5322.7844999999998</v>
      </c>
    </row>
    <row r="37" spans="1:19" ht="63" x14ac:dyDescent="0.2">
      <c r="A37" s="1250">
        <v>15</v>
      </c>
      <c r="B37" s="1311">
        <v>42226</v>
      </c>
      <c r="C37" s="1292" t="s">
        <v>100</v>
      </c>
      <c r="D37" s="1293">
        <v>61</v>
      </c>
      <c r="E37" s="1293" t="s">
        <v>1108</v>
      </c>
      <c r="F37" s="1908"/>
      <c r="G37" s="1293">
        <v>1</v>
      </c>
      <c r="H37" s="1295" t="s">
        <v>1197</v>
      </c>
      <c r="I37" s="1294"/>
      <c r="J37" s="1293" t="s">
        <v>240</v>
      </c>
      <c r="K37" s="1296" t="s">
        <v>454</v>
      </c>
      <c r="L37" s="1312">
        <v>62700</v>
      </c>
      <c r="M37" s="1298">
        <v>10</v>
      </c>
      <c r="N37" s="1301">
        <f t="shared" si="1"/>
        <v>6270</v>
      </c>
      <c r="O37" s="1904">
        <f t="shared" si="2"/>
        <v>522.5</v>
      </c>
      <c r="P37" s="1302">
        <v>2</v>
      </c>
      <c r="Q37" s="1302">
        <v>1</v>
      </c>
      <c r="R37" s="1301">
        <f t="shared" si="3"/>
        <v>13062.5</v>
      </c>
      <c r="S37" s="1301">
        <f t="shared" si="4"/>
        <v>49637.5</v>
      </c>
    </row>
    <row r="38" spans="1:19" ht="15.75" x14ac:dyDescent="0.2">
      <c r="A38" s="1250">
        <v>16</v>
      </c>
      <c r="B38" s="1291">
        <v>40589</v>
      </c>
      <c r="C38" s="1292" t="s">
        <v>100</v>
      </c>
      <c r="D38" s="1293">
        <v>61</v>
      </c>
      <c r="E38" s="1293">
        <v>612</v>
      </c>
      <c r="F38" s="1907"/>
      <c r="G38" s="1293">
        <v>1</v>
      </c>
      <c r="H38" s="1313" t="s">
        <v>698</v>
      </c>
      <c r="I38" s="1293" t="s">
        <v>685</v>
      </c>
      <c r="J38" s="1293" t="s">
        <v>686</v>
      </c>
      <c r="K38" s="1296" t="s">
        <v>454</v>
      </c>
      <c r="L38" s="1314">
        <v>3495</v>
      </c>
      <c r="M38" s="1298">
        <v>5</v>
      </c>
      <c r="N38" s="1299">
        <v>0</v>
      </c>
      <c r="O38" s="1879"/>
      <c r="P38" s="1309">
        <v>5</v>
      </c>
      <c r="Q38" s="1310"/>
      <c r="R38" s="1299">
        <v>3495</v>
      </c>
      <c r="S38" s="1299">
        <f t="shared" si="0"/>
        <v>0</v>
      </c>
    </row>
    <row r="39" spans="1:19" ht="15.75" x14ac:dyDescent="0.2">
      <c r="A39" s="1250">
        <v>17</v>
      </c>
      <c r="B39" s="1291">
        <v>39897</v>
      </c>
      <c r="C39" s="1292" t="s">
        <v>100</v>
      </c>
      <c r="D39" s="1293">
        <v>61</v>
      </c>
      <c r="E39" s="1293">
        <v>612</v>
      </c>
      <c r="F39" s="1460"/>
      <c r="G39" s="1293">
        <v>1</v>
      </c>
      <c r="H39" s="1295" t="s">
        <v>458</v>
      </c>
      <c r="I39" s="1293"/>
      <c r="J39" s="1293" t="s">
        <v>459</v>
      </c>
      <c r="K39" s="1296" t="s">
        <v>454</v>
      </c>
      <c r="L39" s="1297">
        <v>11484</v>
      </c>
      <c r="M39" s="1298">
        <v>5</v>
      </c>
      <c r="N39" s="1299">
        <v>0</v>
      </c>
      <c r="O39" s="1879"/>
      <c r="P39" s="1309">
        <v>5</v>
      </c>
      <c r="Q39" s="1310"/>
      <c r="R39" s="1299">
        <v>11484</v>
      </c>
      <c r="S39" s="1299">
        <f t="shared" si="0"/>
        <v>0</v>
      </c>
    </row>
    <row r="40" spans="1:19" ht="68.25" customHeight="1" x14ac:dyDescent="0.2">
      <c r="A40" s="1250">
        <v>18</v>
      </c>
      <c r="B40" s="1291">
        <v>40015</v>
      </c>
      <c r="C40" s="1292" t="s">
        <v>100</v>
      </c>
      <c r="D40" s="1293">
        <v>61</v>
      </c>
      <c r="E40" s="1293">
        <v>617</v>
      </c>
      <c r="F40" s="1460"/>
      <c r="G40" s="1293">
        <v>200</v>
      </c>
      <c r="H40" s="1295" t="s">
        <v>1651</v>
      </c>
      <c r="I40" s="1293"/>
      <c r="J40" s="1293"/>
      <c r="K40" s="1296" t="s">
        <v>1650</v>
      </c>
      <c r="L40" s="1297">
        <v>59800</v>
      </c>
      <c r="M40" s="1298">
        <v>10</v>
      </c>
      <c r="N40" s="1301">
        <f t="shared" ref="N40:N53" si="5">IF(M40=0,"N/A",+L40/M40)</f>
        <v>5980</v>
      </c>
      <c r="O40" s="1904">
        <f t="shared" ref="O40:O54" si="6">IF(M40=0,"N/A",+N40/12)</f>
        <v>498.33333333333331</v>
      </c>
      <c r="P40" s="1315">
        <v>8</v>
      </c>
      <c r="Q40" s="1316">
        <v>2</v>
      </c>
      <c r="R40" s="1301">
        <f t="shared" ref="R40:R54" si="7">IF(M40=0,"N/A",+N40*P40+O40*Q40)</f>
        <v>48836.666666666664</v>
      </c>
      <c r="S40" s="1301">
        <f t="shared" si="0"/>
        <v>10963.333333333336</v>
      </c>
    </row>
    <row r="41" spans="1:19" ht="29.25" customHeight="1" x14ac:dyDescent="0.2">
      <c r="A41" s="1250">
        <v>19</v>
      </c>
      <c r="B41" s="1291">
        <v>40849</v>
      </c>
      <c r="C41" s="1292" t="s">
        <v>100</v>
      </c>
      <c r="D41" s="1293">
        <v>61</v>
      </c>
      <c r="E41" s="1293">
        <v>617</v>
      </c>
      <c r="F41" s="1460"/>
      <c r="G41" s="1293">
        <v>10</v>
      </c>
      <c r="H41" s="1295" t="s">
        <v>868</v>
      </c>
      <c r="I41" s="1293"/>
      <c r="J41" s="1293" t="s">
        <v>24</v>
      </c>
      <c r="K41" s="1296" t="s">
        <v>1573</v>
      </c>
      <c r="L41" s="1297">
        <v>31483.599999999999</v>
      </c>
      <c r="M41" s="1298">
        <v>10</v>
      </c>
      <c r="N41" s="1301">
        <f t="shared" si="5"/>
        <v>3148.3599999999997</v>
      </c>
      <c r="O41" s="1904">
        <f t="shared" si="6"/>
        <v>262.36333333333329</v>
      </c>
      <c r="P41" s="1315">
        <v>5</v>
      </c>
      <c r="Q41" s="1316">
        <v>10</v>
      </c>
      <c r="R41" s="1301">
        <f t="shared" si="7"/>
        <v>18365.433333333331</v>
      </c>
      <c r="S41" s="1301">
        <f t="shared" si="0"/>
        <v>13118.166666666668</v>
      </c>
    </row>
    <row r="42" spans="1:19" ht="29.25" customHeight="1" x14ac:dyDescent="0.2">
      <c r="A42" s="1250">
        <v>20</v>
      </c>
      <c r="B42" s="1291">
        <v>40849</v>
      </c>
      <c r="C42" s="1292" t="s">
        <v>100</v>
      </c>
      <c r="D42" s="1293">
        <v>61</v>
      </c>
      <c r="E42" s="1293">
        <v>617</v>
      </c>
      <c r="F42" s="1460"/>
      <c r="G42" s="1293">
        <v>4</v>
      </c>
      <c r="H42" s="1295" t="s">
        <v>868</v>
      </c>
      <c r="I42" s="1293"/>
      <c r="J42" s="1293" t="s">
        <v>24</v>
      </c>
      <c r="K42" s="1296" t="s">
        <v>1574</v>
      </c>
      <c r="L42" s="1297">
        <v>12593.41</v>
      </c>
      <c r="M42" s="1298">
        <v>10</v>
      </c>
      <c r="N42" s="1301">
        <f t="shared" si="5"/>
        <v>1259.3409999999999</v>
      </c>
      <c r="O42" s="1904">
        <f t="shared" si="6"/>
        <v>104.94508333333333</v>
      </c>
      <c r="P42" s="1315">
        <v>5</v>
      </c>
      <c r="Q42" s="1316">
        <v>10</v>
      </c>
      <c r="R42" s="1301">
        <f t="shared" si="7"/>
        <v>7346.1558333333332</v>
      </c>
      <c r="S42" s="1301">
        <f t="shared" si="0"/>
        <v>5247.2541666666666</v>
      </c>
    </row>
    <row r="43" spans="1:19" ht="63" x14ac:dyDescent="0.2">
      <c r="A43" s="1250">
        <v>21</v>
      </c>
      <c r="B43" s="1291">
        <v>41701</v>
      </c>
      <c r="C43" s="1292" t="s">
        <v>100</v>
      </c>
      <c r="D43" s="1293">
        <v>61</v>
      </c>
      <c r="E43" s="1293" t="s">
        <v>1108</v>
      </c>
      <c r="F43" s="1460"/>
      <c r="G43" s="1293">
        <v>3</v>
      </c>
      <c r="H43" s="1295" t="s">
        <v>1017</v>
      </c>
      <c r="I43" s="1293"/>
      <c r="J43" s="1293" t="s">
        <v>240</v>
      </c>
      <c r="K43" s="1296" t="s">
        <v>699</v>
      </c>
      <c r="L43" s="1297">
        <v>261960</v>
      </c>
      <c r="M43" s="1298">
        <v>10</v>
      </c>
      <c r="N43" s="1301">
        <f>IF(M43=0,"N/A",+L43/M43)</f>
        <v>26196</v>
      </c>
      <c r="O43" s="1904">
        <f>IF(M43=0,"N/A",+N43/12)</f>
        <v>2183</v>
      </c>
      <c r="P43" s="1302">
        <v>3</v>
      </c>
      <c r="Q43" s="1302">
        <v>6</v>
      </c>
      <c r="R43" s="1301">
        <f t="shared" si="7"/>
        <v>91686</v>
      </c>
      <c r="S43" s="1301">
        <f t="shared" si="0"/>
        <v>170274</v>
      </c>
    </row>
    <row r="44" spans="1:19" ht="31.5" x14ac:dyDescent="0.2">
      <c r="A44" s="1250">
        <v>22</v>
      </c>
      <c r="B44" s="1291">
        <v>40133</v>
      </c>
      <c r="C44" s="1292" t="s">
        <v>100</v>
      </c>
      <c r="D44" s="1293">
        <v>61</v>
      </c>
      <c r="E44" s="1293">
        <v>617</v>
      </c>
      <c r="F44" s="1308"/>
      <c r="G44" s="1293">
        <v>5</v>
      </c>
      <c r="H44" s="1295" t="s">
        <v>197</v>
      </c>
      <c r="I44" s="1293"/>
      <c r="J44" s="1293" t="s">
        <v>701</v>
      </c>
      <c r="K44" s="1296" t="s">
        <v>699</v>
      </c>
      <c r="L44" s="1297">
        <v>375000</v>
      </c>
      <c r="M44" s="1298">
        <v>10</v>
      </c>
      <c r="N44" s="1301">
        <f t="shared" si="5"/>
        <v>37500</v>
      </c>
      <c r="O44" s="1904">
        <f t="shared" si="6"/>
        <v>3125</v>
      </c>
      <c r="P44" s="1315">
        <v>7</v>
      </c>
      <c r="Q44" s="1316">
        <v>10</v>
      </c>
      <c r="R44" s="1301">
        <f t="shared" si="7"/>
        <v>293750</v>
      </c>
      <c r="S44" s="1301">
        <f t="shared" si="0"/>
        <v>81250</v>
      </c>
    </row>
    <row r="45" spans="1:19" ht="31.5" x14ac:dyDescent="0.2">
      <c r="A45" s="1250">
        <v>23</v>
      </c>
      <c r="B45" s="1311">
        <v>40133</v>
      </c>
      <c r="C45" s="1292" t="s">
        <v>100</v>
      </c>
      <c r="D45" s="1293">
        <v>61</v>
      </c>
      <c r="E45" s="1293">
        <v>617</v>
      </c>
      <c r="F45" s="1308"/>
      <c r="G45" s="1293">
        <v>1</v>
      </c>
      <c r="H45" s="1295" t="s">
        <v>197</v>
      </c>
      <c r="I45" s="1293"/>
      <c r="J45" s="1293" t="s">
        <v>701</v>
      </c>
      <c r="K45" s="1296" t="s">
        <v>700</v>
      </c>
      <c r="L45" s="1297">
        <v>75000</v>
      </c>
      <c r="M45" s="1298">
        <v>10</v>
      </c>
      <c r="N45" s="1301">
        <f t="shared" si="5"/>
        <v>7500</v>
      </c>
      <c r="O45" s="1904">
        <f t="shared" si="6"/>
        <v>625</v>
      </c>
      <c r="P45" s="1315">
        <v>7</v>
      </c>
      <c r="Q45" s="1316">
        <v>10</v>
      </c>
      <c r="R45" s="1301">
        <f t="shared" si="7"/>
        <v>58750</v>
      </c>
      <c r="S45" s="1301">
        <f t="shared" si="0"/>
        <v>16250</v>
      </c>
    </row>
    <row r="46" spans="1:19" ht="31.5" customHeight="1" x14ac:dyDescent="0.2">
      <c r="A46" s="1250">
        <v>24</v>
      </c>
      <c r="B46" s="1311">
        <v>41897</v>
      </c>
      <c r="C46" s="1292" t="s">
        <v>100</v>
      </c>
      <c r="D46" s="1293">
        <v>61</v>
      </c>
      <c r="E46" s="1293">
        <v>611</v>
      </c>
      <c r="F46" s="1308"/>
      <c r="G46" s="1293">
        <v>1</v>
      </c>
      <c r="H46" s="1295" t="s">
        <v>1014</v>
      </c>
      <c r="I46" s="1293" t="s">
        <v>1015</v>
      </c>
      <c r="J46" s="1293" t="s">
        <v>1016</v>
      </c>
      <c r="K46" s="1296" t="s">
        <v>124</v>
      </c>
      <c r="L46" s="1297">
        <v>25995.01</v>
      </c>
      <c r="M46" s="1298">
        <v>10</v>
      </c>
      <c r="N46" s="1301">
        <f>IF(M46=0,"N/A",+L46/M46)</f>
        <v>2599.5009999999997</v>
      </c>
      <c r="O46" s="1904">
        <f>IF(M46=0,"N/A",+N46/12)</f>
        <v>216.62508333333332</v>
      </c>
      <c r="P46" s="1302">
        <v>3</v>
      </c>
      <c r="Q46" s="1302"/>
      <c r="R46" s="1301">
        <f t="shared" si="7"/>
        <v>7798.5029999999988</v>
      </c>
      <c r="S46" s="1301">
        <f t="shared" si="0"/>
        <v>18196.506999999998</v>
      </c>
    </row>
    <row r="47" spans="1:19" ht="31.5" x14ac:dyDescent="0.2">
      <c r="A47" s="1250">
        <v>25</v>
      </c>
      <c r="B47" s="1311">
        <v>40539</v>
      </c>
      <c r="C47" s="1292" t="s">
        <v>100</v>
      </c>
      <c r="D47" s="1293">
        <v>61</v>
      </c>
      <c r="E47" s="1293">
        <v>611</v>
      </c>
      <c r="F47" s="1317"/>
      <c r="G47" s="1293">
        <v>1</v>
      </c>
      <c r="H47" s="1313" t="s">
        <v>582</v>
      </c>
      <c r="I47" s="1293" t="s">
        <v>583</v>
      </c>
      <c r="J47" s="1293" t="s">
        <v>584</v>
      </c>
      <c r="K47" s="1296" t="s">
        <v>124</v>
      </c>
      <c r="L47" s="1314">
        <v>26893.439999999999</v>
      </c>
      <c r="M47" s="1298">
        <v>10</v>
      </c>
      <c r="N47" s="1301">
        <f t="shared" si="5"/>
        <v>2689.3440000000001</v>
      </c>
      <c r="O47" s="1904">
        <f t="shared" si="6"/>
        <v>224.11199999999999</v>
      </c>
      <c r="P47" s="1315">
        <v>6</v>
      </c>
      <c r="Q47" s="1316">
        <v>9</v>
      </c>
      <c r="R47" s="1301">
        <f t="shared" si="7"/>
        <v>18153.072</v>
      </c>
      <c r="S47" s="1301">
        <f t="shared" si="0"/>
        <v>8740.3679999999986</v>
      </c>
    </row>
    <row r="48" spans="1:19" ht="31.5" x14ac:dyDescent="0.2">
      <c r="A48" s="1250">
        <v>26</v>
      </c>
      <c r="B48" s="1291">
        <v>39272</v>
      </c>
      <c r="C48" s="1292" t="s">
        <v>100</v>
      </c>
      <c r="D48" s="1293">
        <v>61</v>
      </c>
      <c r="E48" s="1293">
        <v>611</v>
      </c>
      <c r="F48" s="1317"/>
      <c r="G48" s="1293">
        <v>1</v>
      </c>
      <c r="H48" s="1313" t="s">
        <v>582</v>
      </c>
      <c r="I48" s="1293"/>
      <c r="J48" s="1293"/>
      <c r="K48" s="1296" t="s">
        <v>124</v>
      </c>
      <c r="L48" s="1314">
        <v>18320</v>
      </c>
      <c r="M48" s="1298">
        <v>10</v>
      </c>
      <c r="N48" s="1299">
        <f t="shared" si="5"/>
        <v>1832</v>
      </c>
      <c r="O48" s="1905"/>
      <c r="P48" s="1309">
        <v>10</v>
      </c>
      <c r="Q48" s="1310"/>
      <c r="R48" s="1299">
        <f t="shared" si="7"/>
        <v>18320</v>
      </c>
      <c r="S48" s="1299">
        <f t="shared" si="0"/>
        <v>0</v>
      </c>
    </row>
    <row r="49" spans="1:21" ht="31.5" x14ac:dyDescent="0.2">
      <c r="A49" s="1250">
        <v>27</v>
      </c>
      <c r="B49" s="1311">
        <v>40960</v>
      </c>
      <c r="C49" s="1292" t="s">
        <v>100</v>
      </c>
      <c r="D49" s="1293">
        <v>61</v>
      </c>
      <c r="E49" s="1293">
        <v>611</v>
      </c>
      <c r="F49" s="1317"/>
      <c r="G49" s="1293">
        <v>1</v>
      </c>
      <c r="H49" s="1313" t="s">
        <v>582</v>
      </c>
      <c r="I49" s="1293"/>
      <c r="J49" s="1293"/>
      <c r="K49" s="1296" t="s">
        <v>124</v>
      </c>
      <c r="L49" s="1314">
        <v>27202</v>
      </c>
      <c r="M49" s="1298">
        <v>10</v>
      </c>
      <c r="N49" s="1301">
        <f t="shared" si="5"/>
        <v>2720.2</v>
      </c>
      <c r="O49" s="1904">
        <f t="shared" si="6"/>
        <v>226.68333333333331</v>
      </c>
      <c r="P49" s="1315">
        <v>5</v>
      </c>
      <c r="Q49" s="1316">
        <v>7</v>
      </c>
      <c r="R49" s="1301">
        <f t="shared" si="7"/>
        <v>15187.783333333333</v>
      </c>
      <c r="S49" s="1301">
        <f t="shared" si="0"/>
        <v>12014.216666666667</v>
      </c>
    </row>
    <row r="50" spans="1:21" ht="30" customHeight="1" x14ac:dyDescent="0.2">
      <c r="A50" s="1250">
        <v>28</v>
      </c>
      <c r="B50" s="1311">
        <v>41506</v>
      </c>
      <c r="C50" s="1292" t="s">
        <v>100</v>
      </c>
      <c r="D50" s="1293">
        <v>61</v>
      </c>
      <c r="E50" s="1293">
        <v>617</v>
      </c>
      <c r="F50" s="1293"/>
      <c r="G50" s="1293">
        <v>93</v>
      </c>
      <c r="H50" s="1295" t="s">
        <v>953</v>
      </c>
      <c r="I50" s="1308"/>
      <c r="J50" s="1308"/>
      <c r="K50" s="1318" t="s">
        <v>124</v>
      </c>
      <c r="L50" s="1297">
        <f>93*327.92</f>
        <v>30496.560000000001</v>
      </c>
      <c r="M50" s="1298">
        <v>10</v>
      </c>
      <c r="N50" s="1301">
        <f>IF(M50=0,"N/A",+L50/M50)</f>
        <v>3049.6559999999999</v>
      </c>
      <c r="O50" s="1904">
        <f>IF(M50=0,"N/A",+N50/12)</f>
        <v>254.13800000000001</v>
      </c>
      <c r="P50" s="1315">
        <v>4</v>
      </c>
      <c r="Q50" s="1316">
        <v>1</v>
      </c>
      <c r="R50" s="1301">
        <f t="shared" si="7"/>
        <v>12452.762000000001</v>
      </c>
      <c r="S50" s="1301">
        <f t="shared" si="0"/>
        <v>18043.798000000003</v>
      </c>
    </row>
    <row r="51" spans="1:21" ht="39" customHeight="1" x14ac:dyDescent="0.2">
      <c r="A51" s="1250">
        <v>29</v>
      </c>
      <c r="B51" s="1311">
        <v>40015</v>
      </c>
      <c r="C51" s="1292" t="s">
        <v>100</v>
      </c>
      <c r="D51" s="1293">
        <v>61</v>
      </c>
      <c r="E51" s="1293">
        <v>617</v>
      </c>
      <c r="F51" s="1293"/>
      <c r="G51" s="1293">
        <v>271</v>
      </c>
      <c r="H51" s="1295" t="s">
        <v>506</v>
      </c>
      <c r="I51" s="1293"/>
      <c r="J51" s="1293"/>
      <c r="K51" s="1296" t="s">
        <v>124</v>
      </c>
      <c r="L51" s="1297">
        <v>72267.570000000007</v>
      </c>
      <c r="M51" s="1298">
        <v>10</v>
      </c>
      <c r="N51" s="1301">
        <f t="shared" si="5"/>
        <v>7226.7570000000005</v>
      </c>
      <c r="O51" s="1904">
        <f t="shared" si="6"/>
        <v>602.22975000000008</v>
      </c>
      <c r="P51" s="1315">
        <v>8</v>
      </c>
      <c r="Q51" s="1316">
        <v>2</v>
      </c>
      <c r="R51" s="1301">
        <f t="shared" si="7"/>
        <v>59018.515500000001</v>
      </c>
      <c r="S51" s="1301">
        <f t="shared" si="0"/>
        <v>13249.054500000006</v>
      </c>
      <c r="T51" s="1085"/>
    </row>
    <row r="52" spans="1:21" ht="46.5" customHeight="1" x14ac:dyDescent="0.2">
      <c r="A52" s="1250">
        <v>30</v>
      </c>
      <c r="B52" s="1311">
        <v>41926</v>
      </c>
      <c r="C52" s="1292" t="s">
        <v>100</v>
      </c>
      <c r="D52" s="1293">
        <v>61</v>
      </c>
      <c r="E52" s="1293" t="s">
        <v>1108</v>
      </c>
      <c r="F52" s="1293"/>
      <c r="G52" s="1293">
        <v>12</v>
      </c>
      <c r="H52" s="1295" t="s">
        <v>1019</v>
      </c>
      <c r="I52" s="1293"/>
      <c r="J52" s="1293"/>
      <c r="K52" s="1296" t="s">
        <v>124</v>
      </c>
      <c r="L52" s="1297">
        <v>67116.12</v>
      </c>
      <c r="M52" s="1298">
        <v>10</v>
      </c>
      <c r="N52" s="1301">
        <f t="shared" si="5"/>
        <v>6711.6119999999992</v>
      </c>
      <c r="O52" s="1904">
        <f t="shared" si="6"/>
        <v>559.30099999999993</v>
      </c>
      <c r="P52" s="1302">
        <v>2</v>
      </c>
      <c r="Q52" s="1302">
        <v>11</v>
      </c>
      <c r="R52" s="1301">
        <f t="shared" si="7"/>
        <v>19575.534999999996</v>
      </c>
      <c r="S52" s="1301">
        <f t="shared" si="0"/>
        <v>47540.584999999999</v>
      </c>
    </row>
    <row r="53" spans="1:21" ht="47.25" x14ac:dyDescent="0.2">
      <c r="A53" s="1250">
        <v>31</v>
      </c>
      <c r="B53" s="1311">
        <v>41926</v>
      </c>
      <c r="C53" s="1292" t="s">
        <v>100</v>
      </c>
      <c r="D53" s="1293">
        <v>61</v>
      </c>
      <c r="E53" s="1293" t="s">
        <v>1108</v>
      </c>
      <c r="F53" s="1293"/>
      <c r="G53" s="1293">
        <v>4</v>
      </c>
      <c r="H53" s="1295" t="s">
        <v>1018</v>
      </c>
      <c r="I53" s="1293"/>
      <c r="J53" s="1293"/>
      <c r="K53" s="1296" t="s">
        <v>124</v>
      </c>
      <c r="L53" s="1297">
        <v>19780</v>
      </c>
      <c r="M53" s="1298">
        <v>10</v>
      </c>
      <c r="N53" s="1301">
        <f t="shared" si="5"/>
        <v>1978</v>
      </c>
      <c r="O53" s="1904">
        <f t="shared" si="6"/>
        <v>164.83333333333334</v>
      </c>
      <c r="P53" s="1302">
        <v>2</v>
      </c>
      <c r="Q53" s="1302">
        <v>11</v>
      </c>
      <c r="R53" s="1301">
        <f t="shared" si="7"/>
        <v>5769.166666666667</v>
      </c>
      <c r="S53" s="1301">
        <f t="shared" si="0"/>
        <v>14010.833333333332</v>
      </c>
    </row>
    <row r="54" spans="1:21" ht="33.75" customHeight="1" x14ac:dyDescent="0.2">
      <c r="A54" s="1250">
        <v>32</v>
      </c>
      <c r="B54" s="1311">
        <v>40031</v>
      </c>
      <c r="C54" s="1292" t="s">
        <v>100</v>
      </c>
      <c r="D54" s="1293">
        <v>61</v>
      </c>
      <c r="E54" s="1293">
        <v>617</v>
      </c>
      <c r="F54" s="1293"/>
      <c r="G54" s="1293">
        <v>26</v>
      </c>
      <c r="H54" s="1295" t="s">
        <v>586</v>
      </c>
      <c r="I54" s="1293"/>
      <c r="J54" s="1293" t="s">
        <v>455</v>
      </c>
      <c r="K54" s="1296" t="s">
        <v>124</v>
      </c>
      <c r="L54" s="1297">
        <v>83850.149999999994</v>
      </c>
      <c r="M54" s="1298">
        <v>10</v>
      </c>
      <c r="N54" s="1301">
        <f>IF(M54=0,"N/A",+L54/M54)</f>
        <v>8385.0149999999994</v>
      </c>
      <c r="O54" s="1904">
        <f t="shared" si="6"/>
        <v>698.75124999999991</v>
      </c>
      <c r="P54" s="1302">
        <v>8</v>
      </c>
      <c r="Q54" s="1302">
        <v>1</v>
      </c>
      <c r="R54" s="1301">
        <f t="shared" si="7"/>
        <v>67778.871249999997</v>
      </c>
      <c r="S54" s="1301">
        <f t="shared" ref="S54:S70" si="8">IF(M54=0,"N/A",+L54-R54)</f>
        <v>16071.278749999998</v>
      </c>
    </row>
    <row r="55" spans="1:21" ht="47.25" x14ac:dyDescent="0.2">
      <c r="A55" s="1250">
        <v>33</v>
      </c>
      <c r="B55" s="1311">
        <v>38845</v>
      </c>
      <c r="C55" s="1292" t="s">
        <v>100</v>
      </c>
      <c r="D55" s="1293">
        <v>61</v>
      </c>
      <c r="E55" s="1293">
        <v>617</v>
      </c>
      <c r="F55" s="1293"/>
      <c r="G55" s="1293">
        <v>10</v>
      </c>
      <c r="H55" s="1295" t="s">
        <v>587</v>
      </c>
      <c r="I55" s="1293"/>
      <c r="J55" s="1293"/>
      <c r="K55" s="1296" t="s">
        <v>124</v>
      </c>
      <c r="L55" s="1297">
        <v>120081</v>
      </c>
      <c r="M55" s="1298">
        <v>10</v>
      </c>
      <c r="N55" s="1674"/>
      <c r="O55" s="1879"/>
      <c r="P55" s="1309">
        <v>10</v>
      </c>
      <c r="Q55" s="1310"/>
      <c r="R55" s="1299">
        <v>120081</v>
      </c>
      <c r="S55" s="1299">
        <f t="shared" si="8"/>
        <v>0</v>
      </c>
      <c r="U55" s="1319"/>
    </row>
    <row r="56" spans="1:21" ht="31.5" x14ac:dyDescent="0.2">
      <c r="A56" s="1250">
        <v>34</v>
      </c>
      <c r="B56" s="1311">
        <v>37749</v>
      </c>
      <c r="C56" s="1292" t="s">
        <v>100</v>
      </c>
      <c r="D56" s="1293">
        <v>61</v>
      </c>
      <c r="E56" s="1293">
        <v>617</v>
      </c>
      <c r="F56" s="1460"/>
      <c r="G56" s="1293">
        <v>6</v>
      </c>
      <c r="H56" s="1295" t="s">
        <v>588</v>
      </c>
      <c r="I56" s="1293"/>
      <c r="J56" s="1293"/>
      <c r="K56" s="1296" t="s">
        <v>124</v>
      </c>
      <c r="L56" s="1297">
        <v>67200</v>
      </c>
      <c r="M56" s="1298">
        <v>10</v>
      </c>
      <c r="N56" s="1674"/>
      <c r="O56" s="1879"/>
      <c r="P56" s="1309">
        <v>10</v>
      </c>
      <c r="Q56" s="1310"/>
      <c r="R56" s="1299">
        <v>67200</v>
      </c>
      <c r="S56" s="1299">
        <f t="shared" si="8"/>
        <v>0</v>
      </c>
    </row>
    <row r="57" spans="1:21" ht="47.25" x14ac:dyDescent="0.2">
      <c r="A57" s="1250">
        <v>35</v>
      </c>
      <c r="B57" s="1311">
        <v>38845</v>
      </c>
      <c r="C57" s="1292" t="s">
        <v>100</v>
      </c>
      <c r="D57" s="1293">
        <v>61</v>
      </c>
      <c r="E57" s="1293">
        <v>617</v>
      </c>
      <c r="F57" s="1460"/>
      <c r="G57" s="1293">
        <v>6</v>
      </c>
      <c r="H57" s="1295" t="s">
        <v>589</v>
      </c>
      <c r="I57" s="1308"/>
      <c r="J57" s="1308"/>
      <c r="K57" s="1318" t="s">
        <v>124</v>
      </c>
      <c r="L57" s="1297">
        <v>27950</v>
      </c>
      <c r="M57" s="1298">
        <v>10</v>
      </c>
      <c r="N57" s="1674"/>
      <c r="O57" s="1879"/>
      <c r="P57" s="1309">
        <v>10</v>
      </c>
      <c r="Q57" s="1310"/>
      <c r="R57" s="1299">
        <v>27950</v>
      </c>
      <c r="S57" s="1299">
        <f t="shared" si="8"/>
        <v>0</v>
      </c>
    </row>
    <row r="58" spans="1:21" ht="31.5" customHeight="1" x14ac:dyDescent="0.2">
      <c r="A58" s="1250">
        <v>36</v>
      </c>
      <c r="B58" s="1311">
        <v>42586</v>
      </c>
      <c r="C58" s="1292" t="s">
        <v>1448</v>
      </c>
      <c r="D58" s="1293">
        <v>61</v>
      </c>
      <c r="E58" s="1293">
        <v>614</v>
      </c>
      <c r="F58" s="1460"/>
      <c r="G58" s="1293">
        <v>1</v>
      </c>
      <c r="H58" s="1295" t="s">
        <v>1449</v>
      </c>
      <c r="I58" s="1308"/>
      <c r="J58" s="1308" t="s">
        <v>1450</v>
      </c>
      <c r="K58" s="1318" t="s">
        <v>1652</v>
      </c>
      <c r="L58" s="1297">
        <v>3894</v>
      </c>
      <c r="M58" s="1298">
        <v>3</v>
      </c>
      <c r="N58" s="1301">
        <f>IF(M58=0,"N/A",+L58/M58)</f>
        <v>1298</v>
      </c>
      <c r="O58" s="1904">
        <f>IF(M58=0,"N/A",+N58/12)</f>
        <v>108.16666666666667</v>
      </c>
      <c r="P58" s="1315">
        <v>1</v>
      </c>
      <c r="Q58" s="1316">
        <v>1</v>
      </c>
      <c r="R58" s="1301">
        <f t="shared" ref="R58:R70" si="9">IF(M58=0,"N/A",+N58*P58+O58*Q58)</f>
        <v>1406.1666666666667</v>
      </c>
      <c r="S58" s="1301">
        <f t="shared" si="8"/>
        <v>2487.833333333333</v>
      </c>
    </row>
    <row r="59" spans="1:21" ht="42.75" customHeight="1" x14ac:dyDescent="0.2">
      <c r="A59" s="1250">
        <v>37</v>
      </c>
      <c r="B59" s="1311">
        <v>42586</v>
      </c>
      <c r="C59" s="1292" t="s">
        <v>1448</v>
      </c>
      <c r="D59" s="1293">
        <v>61</v>
      </c>
      <c r="E59" s="1293">
        <v>612</v>
      </c>
      <c r="F59" s="1460"/>
      <c r="G59" s="1293">
        <v>1</v>
      </c>
      <c r="H59" s="1295" t="s">
        <v>1451</v>
      </c>
      <c r="I59" s="1308"/>
      <c r="J59" s="1308" t="s">
        <v>463</v>
      </c>
      <c r="K59" s="1318" t="s">
        <v>1652</v>
      </c>
      <c r="L59" s="1297">
        <v>20532</v>
      </c>
      <c r="M59" s="1298">
        <v>5</v>
      </c>
      <c r="N59" s="1301">
        <f t="shared" ref="N59:N70" si="10">IF(M59=0,"N/A",+L59/M59)</f>
        <v>4106.3999999999996</v>
      </c>
      <c r="O59" s="1904">
        <f t="shared" ref="O59:O70" si="11">IF(M59=0,"N/A",+N59/12)</f>
        <v>342.2</v>
      </c>
      <c r="P59" s="1315">
        <v>1</v>
      </c>
      <c r="Q59" s="1316">
        <v>1</v>
      </c>
      <c r="R59" s="1301">
        <f t="shared" si="9"/>
        <v>4448.5999999999995</v>
      </c>
      <c r="S59" s="1301">
        <f t="shared" si="8"/>
        <v>16083.400000000001</v>
      </c>
      <c r="U59" s="1673"/>
    </row>
    <row r="60" spans="1:21" ht="30" customHeight="1" x14ac:dyDescent="0.2">
      <c r="A60" s="1250">
        <v>38</v>
      </c>
      <c r="B60" s="1311">
        <v>42586</v>
      </c>
      <c r="C60" s="1292" t="s">
        <v>1448</v>
      </c>
      <c r="D60" s="1293">
        <v>61</v>
      </c>
      <c r="E60" s="1293">
        <v>612</v>
      </c>
      <c r="F60" s="1460"/>
      <c r="G60" s="1293">
        <v>5</v>
      </c>
      <c r="H60" s="1295" t="s">
        <v>1452</v>
      </c>
      <c r="I60" s="1308"/>
      <c r="J60" s="1308" t="s">
        <v>1453</v>
      </c>
      <c r="K60" s="1318" t="s">
        <v>1652</v>
      </c>
      <c r="L60" s="1297">
        <v>56339.39</v>
      </c>
      <c r="M60" s="1298">
        <v>5</v>
      </c>
      <c r="N60" s="1301">
        <f t="shared" si="10"/>
        <v>11267.878000000001</v>
      </c>
      <c r="O60" s="1904">
        <f t="shared" si="11"/>
        <v>938.98983333333342</v>
      </c>
      <c r="P60" s="1302">
        <v>1</v>
      </c>
      <c r="Q60" s="1302">
        <v>1</v>
      </c>
      <c r="R60" s="1301">
        <f t="shared" si="9"/>
        <v>12206.867833333334</v>
      </c>
      <c r="S60" s="1301">
        <f t="shared" si="8"/>
        <v>44132.522166666662</v>
      </c>
      <c r="T60" s="1320"/>
    </row>
    <row r="61" spans="1:21" ht="35.25" customHeight="1" x14ac:dyDescent="0.2">
      <c r="A61" s="1250">
        <v>39</v>
      </c>
      <c r="B61" s="1311">
        <v>42586</v>
      </c>
      <c r="C61" s="1292" t="s">
        <v>1448</v>
      </c>
      <c r="D61" s="1293">
        <v>61</v>
      </c>
      <c r="E61" s="1293">
        <v>612</v>
      </c>
      <c r="F61" s="1460"/>
      <c r="G61" s="1293">
        <v>4</v>
      </c>
      <c r="H61" s="1295" t="s">
        <v>1454</v>
      </c>
      <c r="I61" s="1308" t="s">
        <v>1455</v>
      </c>
      <c r="J61" s="1308" t="s">
        <v>463</v>
      </c>
      <c r="K61" s="1318" t="s">
        <v>1652</v>
      </c>
      <c r="L61" s="1297">
        <v>9912</v>
      </c>
      <c r="M61" s="1298">
        <v>5</v>
      </c>
      <c r="N61" s="1301">
        <f t="shared" si="10"/>
        <v>1982.4</v>
      </c>
      <c r="O61" s="1904">
        <f t="shared" si="11"/>
        <v>165.20000000000002</v>
      </c>
      <c r="P61" s="1315">
        <v>1</v>
      </c>
      <c r="Q61" s="1316">
        <v>1</v>
      </c>
      <c r="R61" s="1301">
        <f t="shared" si="9"/>
        <v>2147.6</v>
      </c>
      <c r="S61" s="1301">
        <f t="shared" si="8"/>
        <v>7764.4</v>
      </c>
      <c r="T61" s="1320"/>
    </row>
    <row r="62" spans="1:21" ht="32.25" customHeight="1" x14ac:dyDescent="0.2">
      <c r="A62" s="1250">
        <v>40</v>
      </c>
      <c r="B62" s="1311">
        <v>42586</v>
      </c>
      <c r="C62" s="1292" t="s">
        <v>1448</v>
      </c>
      <c r="D62" s="1293">
        <v>61</v>
      </c>
      <c r="E62" s="1293">
        <v>612</v>
      </c>
      <c r="F62" s="1460"/>
      <c r="G62" s="1293">
        <v>8</v>
      </c>
      <c r="H62" s="1295" t="s">
        <v>1456</v>
      </c>
      <c r="I62" s="1308" t="s">
        <v>1457</v>
      </c>
      <c r="J62" s="1308" t="s">
        <v>1458</v>
      </c>
      <c r="K62" s="1318" t="s">
        <v>1652</v>
      </c>
      <c r="L62" s="1297">
        <v>31281.040000000001</v>
      </c>
      <c r="M62" s="1298">
        <v>5</v>
      </c>
      <c r="N62" s="1301">
        <f t="shared" si="10"/>
        <v>6256.2080000000005</v>
      </c>
      <c r="O62" s="1904">
        <f t="shared" si="11"/>
        <v>521.35066666666671</v>
      </c>
      <c r="P62" s="1315">
        <v>1</v>
      </c>
      <c r="Q62" s="1316">
        <v>1</v>
      </c>
      <c r="R62" s="1301">
        <f t="shared" si="9"/>
        <v>6777.5586666666677</v>
      </c>
      <c r="S62" s="1301">
        <f t="shared" si="8"/>
        <v>24503.481333333333</v>
      </c>
    </row>
    <row r="63" spans="1:21" ht="31.5" x14ac:dyDescent="0.2">
      <c r="A63" s="1250">
        <v>41</v>
      </c>
      <c r="B63" s="1311">
        <v>42586</v>
      </c>
      <c r="C63" s="1292" t="s">
        <v>1448</v>
      </c>
      <c r="D63" s="1293">
        <v>61</v>
      </c>
      <c r="E63" s="1293">
        <v>612</v>
      </c>
      <c r="F63" s="1460"/>
      <c r="G63" s="1293">
        <v>1</v>
      </c>
      <c r="H63" s="1295" t="s">
        <v>1459</v>
      </c>
      <c r="I63" s="1308" t="s">
        <v>1460</v>
      </c>
      <c r="J63" s="1308" t="s">
        <v>1450</v>
      </c>
      <c r="K63" s="1318" t="s">
        <v>1652</v>
      </c>
      <c r="L63" s="1297">
        <v>1046.4100000000001</v>
      </c>
      <c r="M63" s="1298">
        <v>5</v>
      </c>
      <c r="N63" s="1301">
        <f t="shared" si="10"/>
        <v>209.28200000000001</v>
      </c>
      <c r="O63" s="1904">
        <f t="shared" si="11"/>
        <v>17.440166666666666</v>
      </c>
      <c r="P63" s="1315">
        <v>1</v>
      </c>
      <c r="Q63" s="1316">
        <v>1</v>
      </c>
      <c r="R63" s="1301">
        <f t="shared" si="9"/>
        <v>226.72216666666668</v>
      </c>
      <c r="S63" s="1301">
        <f t="shared" si="8"/>
        <v>819.6878333333334</v>
      </c>
    </row>
    <row r="64" spans="1:21" ht="31.5" customHeight="1" x14ac:dyDescent="0.2">
      <c r="A64" s="1250">
        <v>42</v>
      </c>
      <c r="B64" s="1311">
        <v>42517</v>
      </c>
      <c r="C64" s="1292" t="s">
        <v>1448</v>
      </c>
      <c r="D64" s="1293">
        <v>61</v>
      </c>
      <c r="E64" s="1293">
        <v>617</v>
      </c>
      <c r="F64" s="1460"/>
      <c r="G64" s="1293">
        <v>1</v>
      </c>
      <c r="H64" s="1295" t="s">
        <v>1369</v>
      </c>
      <c r="I64" s="1308" t="s">
        <v>1461</v>
      </c>
      <c r="J64" s="1308"/>
      <c r="K64" s="1318" t="s">
        <v>1653</v>
      </c>
      <c r="L64" s="1297">
        <v>7174.4</v>
      </c>
      <c r="M64" s="1298">
        <v>10</v>
      </c>
      <c r="N64" s="1301">
        <f t="shared" si="10"/>
        <v>717.43999999999994</v>
      </c>
      <c r="O64" s="1904">
        <f t="shared" si="11"/>
        <v>59.786666666666662</v>
      </c>
      <c r="P64" s="1315">
        <v>1</v>
      </c>
      <c r="Q64" s="1316">
        <v>4</v>
      </c>
      <c r="R64" s="1301">
        <f t="shared" si="9"/>
        <v>956.58666666666659</v>
      </c>
      <c r="S64" s="1301">
        <f t="shared" si="8"/>
        <v>6217.8133333333335</v>
      </c>
    </row>
    <row r="65" spans="1:21" ht="31.5" x14ac:dyDescent="0.2">
      <c r="A65" s="1250">
        <v>43</v>
      </c>
      <c r="B65" s="1311">
        <v>42517</v>
      </c>
      <c r="C65" s="1292" t="s">
        <v>1448</v>
      </c>
      <c r="D65" s="1293">
        <v>61</v>
      </c>
      <c r="E65" s="1293">
        <v>617</v>
      </c>
      <c r="F65" s="1460"/>
      <c r="G65" s="1293">
        <v>1</v>
      </c>
      <c r="H65" s="1295">
        <v>11</v>
      </c>
      <c r="I65" s="1308" t="s">
        <v>1462</v>
      </c>
      <c r="J65" s="1308"/>
      <c r="K65" s="1318" t="s">
        <v>1653</v>
      </c>
      <c r="L65" s="1297">
        <v>4477.3900000000003</v>
      </c>
      <c r="M65" s="1298">
        <v>10</v>
      </c>
      <c r="N65" s="1301">
        <f t="shared" si="10"/>
        <v>447.73900000000003</v>
      </c>
      <c r="O65" s="1904">
        <f t="shared" si="11"/>
        <v>37.311583333333338</v>
      </c>
      <c r="P65" s="1315">
        <v>1</v>
      </c>
      <c r="Q65" s="1316">
        <v>4</v>
      </c>
      <c r="R65" s="1301">
        <f t="shared" si="9"/>
        <v>596.98533333333341</v>
      </c>
      <c r="S65" s="1301">
        <f t="shared" si="8"/>
        <v>3880.4046666666668</v>
      </c>
    </row>
    <row r="66" spans="1:21" ht="31.5" customHeight="1" x14ac:dyDescent="0.2">
      <c r="A66" s="1250">
        <v>44</v>
      </c>
      <c r="B66" s="1311">
        <v>42517</v>
      </c>
      <c r="C66" s="1292" t="s">
        <v>1448</v>
      </c>
      <c r="D66" s="1293">
        <v>61</v>
      </c>
      <c r="E66" s="1293">
        <v>617</v>
      </c>
      <c r="F66" s="1460"/>
      <c r="G66" s="1293">
        <v>1</v>
      </c>
      <c r="H66" s="1295" t="s">
        <v>1443</v>
      </c>
      <c r="I66" s="1308" t="s">
        <v>1463</v>
      </c>
      <c r="J66" s="1308" t="s">
        <v>1445</v>
      </c>
      <c r="K66" s="1318" t="s">
        <v>1653</v>
      </c>
      <c r="L66" s="1297">
        <v>10043.92</v>
      </c>
      <c r="M66" s="1298">
        <v>10</v>
      </c>
      <c r="N66" s="1301">
        <f t="shared" si="10"/>
        <v>1004.3920000000001</v>
      </c>
      <c r="O66" s="1904">
        <f t="shared" si="11"/>
        <v>83.699333333333342</v>
      </c>
      <c r="P66" s="1315">
        <v>1</v>
      </c>
      <c r="Q66" s="1316">
        <v>4</v>
      </c>
      <c r="R66" s="1301">
        <f t="shared" si="9"/>
        <v>1339.1893333333335</v>
      </c>
      <c r="S66" s="1301">
        <f t="shared" si="8"/>
        <v>8704.7306666666664</v>
      </c>
    </row>
    <row r="67" spans="1:21" ht="31.5" x14ac:dyDescent="0.2">
      <c r="A67" s="1250">
        <v>45</v>
      </c>
      <c r="B67" s="1311">
        <v>42517</v>
      </c>
      <c r="C67" s="1292" t="s">
        <v>1448</v>
      </c>
      <c r="D67" s="1293">
        <v>61</v>
      </c>
      <c r="E67" s="1293">
        <v>617</v>
      </c>
      <c r="F67" s="1460"/>
      <c r="G67" s="1293">
        <v>1</v>
      </c>
      <c r="H67" s="1295" t="s">
        <v>779</v>
      </c>
      <c r="I67" s="1308" t="s">
        <v>1464</v>
      </c>
      <c r="J67" s="1308" t="s">
        <v>1445</v>
      </c>
      <c r="K67" s="1318" t="s">
        <v>1653</v>
      </c>
      <c r="L67" s="1297">
        <v>18209.11</v>
      </c>
      <c r="M67" s="1298">
        <v>10</v>
      </c>
      <c r="N67" s="1301">
        <f t="shared" si="10"/>
        <v>1820.9110000000001</v>
      </c>
      <c r="O67" s="1904">
        <f t="shared" si="11"/>
        <v>151.74258333333333</v>
      </c>
      <c r="P67" s="1315">
        <v>1</v>
      </c>
      <c r="Q67" s="1316">
        <v>4</v>
      </c>
      <c r="R67" s="1301">
        <f t="shared" si="9"/>
        <v>2427.8813333333333</v>
      </c>
      <c r="S67" s="1301">
        <f t="shared" si="8"/>
        <v>15781.228666666668</v>
      </c>
    </row>
    <row r="68" spans="1:21" ht="33" customHeight="1" x14ac:dyDescent="0.2">
      <c r="A68" s="1250">
        <v>46</v>
      </c>
      <c r="B68" s="1311">
        <v>42517</v>
      </c>
      <c r="C68" s="1292" t="s">
        <v>1448</v>
      </c>
      <c r="D68" s="1293">
        <v>61</v>
      </c>
      <c r="E68" s="1293">
        <v>617</v>
      </c>
      <c r="F68" s="1460"/>
      <c r="G68" s="1293">
        <v>1</v>
      </c>
      <c r="H68" s="1295" t="s">
        <v>1465</v>
      </c>
      <c r="I68" s="1308" t="s">
        <v>1466</v>
      </c>
      <c r="J68" s="1308" t="s">
        <v>1370</v>
      </c>
      <c r="K68" s="1318" t="s">
        <v>1653</v>
      </c>
      <c r="L68" s="1297">
        <v>7799.99</v>
      </c>
      <c r="M68" s="1298">
        <v>10</v>
      </c>
      <c r="N68" s="1301">
        <f t="shared" si="10"/>
        <v>779.99900000000002</v>
      </c>
      <c r="O68" s="1904">
        <f t="shared" si="11"/>
        <v>64.999916666666664</v>
      </c>
      <c r="P68" s="1315">
        <v>1</v>
      </c>
      <c r="Q68" s="1316">
        <v>4</v>
      </c>
      <c r="R68" s="1301">
        <f t="shared" si="9"/>
        <v>1039.9986666666666</v>
      </c>
      <c r="S68" s="1301">
        <f t="shared" si="8"/>
        <v>6759.9913333333334</v>
      </c>
    </row>
    <row r="69" spans="1:21" ht="47.25" x14ac:dyDescent="0.2">
      <c r="A69" s="1250">
        <v>47</v>
      </c>
      <c r="B69" s="1311">
        <v>42517</v>
      </c>
      <c r="C69" s="1292" t="s">
        <v>1448</v>
      </c>
      <c r="D69" s="1293">
        <v>61</v>
      </c>
      <c r="E69" s="1293">
        <v>617</v>
      </c>
      <c r="F69" s="1460"/>
      <c r="G69" s="1293">
        <v>1</v>
      </c>
      <c r="H69" s="1295" t="s">
        <v>1467</v>
      </c>
      <c r="I69" s="1308"/>
      <c r="J69" s="1308"/>
      <c r="K69" s="1318" t="s">
        <v>1654</v>
      </c>
      <c r="L69" s="1297">
        <v>25585</v>
      </c>
      <c r="M69" s="1298">
        <v>5</v>
      </c>
      <c r="N69" s="1301">
        <f t="shared" si="10"/>
        <v>5117</v>
      </c>
      <c r="O69" s="1904">
        <f t="shared" si="11"/>
        <v>426.41666666666669</v>
      </c>
      <c r="P69" s="1315">
        <v>1</v>
      </c>
      <c r="Q69" s="1316">
        <v>4</v>
      </c>
      <c r="R69" s="1301">
        <f t="shared" si="9"/>
        <v>6822.666666666667</v>
      </c>
      <c r="S69" s="1301">
        <f t="shared" si="8"/>
        <v>18762.333333333332</v>
      </c>
    </row>
    <row r="70" spans="1:21" ht="30" customHeight="1" x14ac:dyDescent="0.2">
      <c r="A70" s="1250">
        <v>48</v>
      </c>
      <c r="B70" s="1311">
        <v>42517</v>
      </c>
      <c r="C70" s="1292" t="s">
        <v>1448</v>
      </c>
      <c r="D70" s="1293">
        <v>61</v>
      </c>
      <c r="E70" s="1293">
        <v>617</v>
      </c>
      <c r="F70" s="1460"/>
      <c r="G70" s="1293">
        <v>1</v>
      </c>
      <c r="H70" s="1295" t="s">
        <v>1734</v>
      </c>
      <c r="I70" s="1308" t="s">
        <v>1466</v>
      </c>
      <c r="J70" s="1308" t="s">
        <v>1442</v>
      </c>
      <c r="K70" s="1318" t="s">
        <v>1195</v>
      </c>
      <c r="L70" s="1297">
        <v>7799.99</v>
      </c>
      <c r="M70" s="1298">
        <v>10</v>
      </c>
      <c r="N70" s="1301">
        <f t="shared" si="10"/>
        <v>779.99900000000002</v>
      </c>
      <c r="O70" s="1904">
        <f t="shared" si="11"/>
        <v>64.999916666666664</v>
      </c>
      <c r="P70" s="1315">
        <v>1</v>
      </c>
      <c r="Q70" s="1316">
        <v>4</v>
      </c>
      <c r="R70" s="1301">
        <f t="shared" si="9"/>
        <v>1039.9986666666666</v>
      </c>
      <c r="S70" s="1301">
        <f t="shared" si="8"/>
        <v>6759.9913333333334</v>
      </c>
    </row>
    <row r="71" spans="1:21" ht="15" x14ac:dyDescent="0.2">
      <c r="A71" s="1156"/>
      <c r="B71" s="1156"/>
      <c r="C71" s="1156"/>
      <c r="D71" s="1156"/>
      <c r="E71" s="1156"/>
      <c r="F71" s="1909"/>
      <c r="G71" s="1156"/>
      <c r="H71" s="336"/>
      <c r="I71" s="1167"/>
      <c r="J71" s="1167"/>
      <c r="K71" s="1167"/>
      <c r="L71" s="1321">
        <f>SUM(L23:L70)</f>
        <v>1770584.3799999994</v>
      </c>
      <c r="M71" s="1321"/>
      <c r="N71" s="1321">
        <f>SUM(N23:N70)</f>
        <v>167847.06400000001</v>
      </c>
      <c r="O71" s="1321">
        <f>SUM(O24:O70)</f>
        <v>13788.322000000004</v>
      </c>
      <c r="P71" s="1321"/>
      <c r="Q71" s="1321"/>
      <c r="R71" s="1321">
        <f>SUM(R23:R70)</f>
        <v>1068470.6250833336</v>
      </c>
      <c r="S71" s="1321">
        <f>SUM(S23:S70)</f>
        <v>702113.75491666689</v>
      </c>
      <c r="U71" s="1322"/>
    </row>
    <row r="72" spans="1:21" ht="15" x14ac:dyDescent="0.2">
      <c r="B72" s="965"/>
      <c r="C72" s="965"/>
      <c r="D72" s="965"/>
      <c r="E72" s="1912"/>
      <c r="F72" s="965"/>
      <c r="G72" s="965"/>
      <c r="H72" s="1323"/>
      <c r="I72" s="1306"/>
      <c r="J72" s="1306"/>
      <c r="K72" s="1306"/>
      <c r="L72" s="1306"/>
      <c r="M72" s="1306"/>
      <c r="N72" s="1306"/>
      <c r="O72" s="1306"/>
      <c r="P72" s="1306"/>
      <c r="Q72" s="1306"/>
      <c r="R72" s="1306"/>
      <c r="S72" s="1306"/>
    </row>
    <row r="73" spans="1:21" ht="15" x14ac:dyDescent="0.2">
      <c r="B73" s="965"/>
      <c r="C73" s="1675">
        <v>611</v>
      </c>
      <c r="D73" s="1676">
        <v>667.42</v>
      </c>
      <c r="E73" s="1912"/>
      <c r="F73" s="965"/>
      <c r="G73" s="965"/>
      <c r="H73" s="1323"/>
      <c r="I73" s="1306"/>
      <c r="J73" s="1306"/>
      <c r="K73" s="1306"/>
      <c r="L73" s="1306"/>
      <c r="M73" s="1306"/>
      <c r="N73" s="1306"/>
      <c r="O73" s="1306"/>
      <c r="P73" s="1306"/>
      <c r="Q73" s="1306"/>
      <c r="R73" s="1306"/>
      <c r="S73" s="1306"/>
    </row>
    <row r="74" spans="1:21" ht="15" x14ac:dyDescent="0.2">
      <c r="B74" s="965"/>
      <c r="C74" s="1675">
        <v>612</v>
      </c>
      <c r="D74" s="1676">
        <v>1985.18</v>
      </c>
      <c r="E74" s="1912"/>
      <c r="F74" s="965"/>
      <c r="G74" s="965"/>
      <c r="H74" s="1323"/>
      <c r="I74" s="1306"/>
      <c r="J74" s="1306"/>
      <c r="K74" s="1306"/>
      <c r="L74" s="1306"/>
      <c r="M74" s="1306"/>
      <c r="N74" s="1306"/>
      <c r="O74" s="1306"/>
      <c r="P74" s="1306"/>
      <c r="Q74" s="1306"/>
      <c r="R74" s="1306"/>
      <c r="S74" s="1306"/>
    </row>
    <row r="75" spans="1:21" ht="15" x14ac:dyDescent="0.2">
      <c r="B75" s="965"/>
      <c r="C75" s="1675">
        <v>614</v>
      </c>
      <c r="D75" s="1676">
        <v>3823.87</v>
      </c>
      <c r="E75" s="1912"/>
      <c r="F75" s="965"/>
      <c r="G75" s="965"/>
      <c r="H75" s="1323"/>
      <c r="I75" s="1306"/>
      <c r="J75" s="1306"/>
      <c r="K75" s="1306"/>
      <c r="L75" s="1306"/>
      <c r="M75" s="1306"/>
      <c r="N75" s="1306"/>
      <c r="O75" s="1306"/>
      <c r="P75" s="1306"/>
      <c r="Q75" s="1306"/>
      <c r="R75" s="1306"/>
      <c r="S75" s="1306"/>
    </row>
    <row r="76" spans="1:21" ht="15" x14ac:dyDescent="0.2">
      <c r="B76" s="965"/>
      <c r="C76" s="1675">
        <v>617</v>
      </c>
      <c r="D76" s="1676">
        <v>7123.99</v>
      </c>
      <c r="E76" s="1912"/>
      <c r="F76" s="965"/>
      <c r="G76" s="965"/>
      <c r="H76" s="1323"/>
      <c r="I76" s="1306"/>
      <c r="J76" s="1306"/>
      <c r="K76" s="1306"/>
      <c r="L76" s="1306"/>
      <c r="M76" s="1306"/>
      <c r="N76" s="1306"/>
      <c r="O76" s="1306"/>
      <c r="P76" s="1306"/>
      <c r="Q76" s="1306"/>
      <c r="R76" s="1306"/>
      <c r="S76" s="1306"/>
    </row>
    <row r="77" spans="1:21" ht="15" x14ac:dyDescent="0.2">
      <c r="B77" s="965"/>
      <c r="C77" s="1675">
        <v>2657</v>
      </c>
      <c r="D77" s="1676">
        <v>187.87</v>
      </c>
      <c r="E77" s="1912"/>
      <c r="F77" s="965"/>
      <c r="G77" s="965"/>
      <c r="H77" s="1323"/>
      <c r="I77" s="1847"/>
      <c r="J77" s="1306"/>
      <c r="K77" s="1306"/>
      <c r="L77" s="1306"/>
      <c r="M77" s="1306"/>
      <c r="N77" s="1306"/>
      <c r="O77" s="1306"/>
      <c r="P77" s="1306"/>
      <c r="Q77" s="1306"/>
      <c r="R77" s="1306"/>
      <c r="S77" s="1306"/>
    </row>
    <row r="78" spans="1:21" ht="15" x14ac:dyDescent="0.2">
      <c r="B78" s="965"/>
      <c r="C78" s="1675"/>
      <c r="D78" s="1677">
        <f>SUM(D73:D77)</f>
        <v>13788.33</v>
      </c>
      <c r="E78" s="1912"/>
      <c r="F78" s="965"/>
      <c r="G78" s="965"/>
      <c r="H78" s="1323"/>
      <c r="I78" s="1306"/>
      <c r="J78" s="1306"/>
      <c r="K78" s="1306"/>
      <c r="L78" s="1306"/>
      <c r="M78" s="1306"/>
      <c r="N78" s="1306"/>
      <c r="O78" s="1306"/>
      <c r="P78" s="1306"/>
      <c r="Q78" s="1306"/>
      <c r="R78" s="1306"/>
      <c r="S78" s="1306"/>
    </row>
    <row r="79" spans="1:21" ht="15" x14ac:dyDescent="0.2">
      <c r="B79" s="965"/>
      <c r="C79" s="965"/>
      <c r="D79" s="965"/>
      <c r="E79" s="1912"/>
      <c r="F79" s="965"/>
      <c r="G79" s="965"/>
      <c r="H79" s="1323"/>
      <c r="I79" s="1306"/>
      <c r="J79" s="1306"/>
      <c r="K79" s="1306"/>
      <c r="L79" s="1306"/>
      <c r="M79" s="1306"/>
      <c r="N79" s="1306"/>
      <c r="O79" s="1306"/>
      <c r="P79" s="1306"/>
      <c r="Q79" s="1306"/>
      <c r="R79" s="1306"/>
      <c r="S79" s="1306"/>
    </row>
    <row r="80" spans="1:21" customFormat="1" x14ac:dyDescent="0.2">
      <c r="A80" s="45"/>
      <c r="B80" s="1150"/>
      <c r="C80" s="1150"/>
      <c r="D80" s="1150"/>
      <c r="E80" s="1913"/>
      <c r="F80" s="1150"/>
      <c r="G80" s="1150"/>
      <c r="H80" s="58"/>
      <c r="I80" s="45"/>
      <c r="J80" s="45"/>
      <c r="K80" s="45"/>
      <c r="L80" s="45"/>
      <c r="M80" s="45"/>
      <c r="N80" s="15"/>
      <c r="O80" s="14"/>
      <c r="P80" s="1048"/>
      <c r="Q80" s="1048"/>
      <c r="R80" s="1048"/>
      <c r="S80" s="1048"/>
    </row>
    <row r="81" spans="1:19" customFormat="1" x14ac:dyDescent="0.2">
      <c r="A81" s="1973" t="s">
        <v>51</v>
      </c>
      <c r="B81" s="1973"/>
      <c r="C81" s="1973"/>
      <c r="D81" s="1973"/>
      <c r="E81" s="1973"/>
      <c r="F81" s="1973"/>
      <c r="G81" s="1973"/>
      <c r="H81" s="1202"/>
      <c r="I81" s="1974" t="s">
        <v>1620</v>
      </c>
      <c r="J81" s="1974"/>
      <c r="K81" s="1974"/>
      <c r="L81" s="1974"/>
      <c r="M81" s="1974"/>
      <c r="O81" s="34"/>
      <c r="P81" s="1973" t="s">
        <v>1621</v>
      </c>
      <c r="Q81" s="1973"/>
      <c r="R81" s="1973"/>
      <c r="S81" s="1973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7"/>
  <sheetViews>
    <sheetView view="pageBreakPreview" topLeftCell="B50" zoomScale="90" zoomScaleNormal="70" zoomScaleSheetLayoutView="90" workbookViewId="0">
      <selection activeCell="Q65" sqref="Q65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6.140625" style="1866" customWidth="1"/>
    <col min="4" max="4" width="14.5703125" customWidth="1"/>
    <col min="5" max="5" width="12" customWidth="1"/>
    <col min="6" max="6" width="7.28515625" customWidth="1"/>
    <col min="7" max="7" width="6.5703125" customWidth="1"/>
    <col min="8" max="8" width="31.71093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78" t="s">
        <v>0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5" t="s">
        <v>1822</v>
      </c>
      <c r="B13" s="1975"/>
      <c r="C13" s="1975"/>
      <c r="D13" s="1975"/>
      <c r="E13" s="1975"/>
      <c r="F13" s="1975"/>
      <c r="G13" s="1975"/>
      <c r="H13" s="1975"/>
      <c r="I13" s="1975"/>
      <c r="J13" s="1975"/>
      <c r="K13" s="1975"/>
      <c r="L13" s="1975"/>
      <c r="M13" s="1975"/>
      <c r="N13" s="1975"/>
      <c r="O13" s="1975"/>
      <c r="P13" s="1975"/>
      <c r="Q13" s="1975"/>
      <c r="R13" s="1975"/>
      <c r="S13" s="1975"/>
    </row>
    <row r="14" spans="1:19" x14ac:dyDescent="0.2">
      <c r="A14" s="80"/>
      <c r="B14" s="80"/>
      <c r="C14" s="186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48" x14ac:dyDescent="0.2">
      <c r="A15" s="962" t="s">
        <v>4</v>
      </c>
      <c r="B15" s="962" t="s">
        <v>5</v>
      </c>
      <c r="C15" s="1861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1823</v>
      </c>
      <c r="S15" s="1051" t="s">
        <v>1619</v>
      </c>
    </row>
    <row r="16" spans="1:19" x14ac:dyDescent="0.2">
      <c r="A16" s="228">
        <v>1</v>
      </c>
      <c r="B16" s="228">
        <v>2</v>
      </c>
      <c r="C16" s="1862">
        <v>3</v>
      </c>
      <c r="D16" s="228">
        <v>4</v>
      </c>
      <c r="E16" s="228">
        <v>5</v>
      </c>
      <c r="F16" s="228">
        <v>6</v>
      </c>
      <c r="G16" s="228">
        <v>7</v>
      </c>
      <c r="H16" s="228">
        <v>8</v>
      </c>
      <c r="I16" s="228">
        <v>9</v>
      </c>
      <c r="J16" s="228">
        <v>10</v>
      </c>
      <c r="K16" s="228">
        <v>11</v>
      </c>
      <c r="L16" s="228">
        <v>12</v>
      </c>
      <c r="M16" s="228">
        <v>13</v>
      </c>
      <c r="N16" s="228">
        <v>14</v>
      </c>
      <c r="O16" s="228">
        <v>15</v>
      </c>
      <c r="P16" s="228">
        <v>16</v>
      </c>
      <c r="Q16" s="228">
        <v>17</v>
      </c>
      <c r="R16" s="228">
        <v>18</v>
      </c>
      <c r="S16" s="228">
        <v>19</v>
      </c>
    </row>
    <row r="17" spans="1:19" x14ac:dyDescent="0.2">
      <c r="A17" s="962">
        <v>1</v>
      </c>
      <c r="B17" s="1134">
        <v>41495</v>
      </c>
      <c r="C17" s="1863" t="s">
        <v>1766</v>
      </c>
      <c r="D17" s="1072">
        <v>61</v>
      </c>
      <c r="E17" s="1072">
        <v>614</v>
      </c>
      <c r="F17" s="1072"/>
      <c r="G17" s="1072">
        <v>1</v>
      </c>
      <c r="H17" s="1076" t="s">
        <v>31</v>
      </c>
      <c r="I17" s="1072"/>
      <c r="J17" s="1072" t="s">
        <v>566</v>
      </c>
      <c r="K17" s="1086" t="s">
        <v>194</v>
      </c>
      <c r="L17" s="1143">
        <v>7102.15</v>
      </c>
      <c r="M17" s="1086">
        <v>3</v>
      </c>
      <c r="N17" s="1679"/>
      <c r="O17" s="1137"/>
      <c r="P17" s="1138">
        <v>3</v>
      </c>
      <c r="Q17" s="1138"/>
      <c r="R17" s="1137">
        <v>7102.15</v>
      </c>
      <c r="S17" s="1137">
        <f t="shared" ref="S17:S56" si="0">IF(M17=0,"N/A",+L17-R17)</f>
        <v>0</v>
      </c>
    </row>
    <row r="18" spans="1:19" x14ac:dyDescent="0.2">
      <c r="A18" s="962">
        <v>2</v>
      </c>
      <c r="B18" s="1134">
        <v>39657</v>
      </c>
      <c r="C18" s="1864" t="s">
        <v>1766</v>
      </c>
      <c r="D18" s="1072">
        <v>61</v>
      </c>
      <c r="E18" s="1072">
        <v>614</v>
      </c>
      <c r="F18" s="1063"/>
      <c r="G18" s="1072">
        <v>1</v>
      </c>
      <c r="H18" s="1136" t="s">
        <v>126</v>
      </c>
      <c r="I18" s="1072" t="s">
        <v>193</v>
      </c>
      <c r="J18" s="1072" t="s">
        <v>832</v>
      </c>
      <c r="K18" s="1170" t="s">
        <v>194</v>
      </c>
      <c r="L18" s="1141">
        <v>8700</v>
      </c>
      <c r="M18" s="1073">
        <v>3</v>
      </c>
      <c r="N18" s="1137"/>
      <c r="O18" s="1137"/>
      <c r="P18" s="1138">
        <v>3</v>
      </c>
      <c r="Q18" s="1138"/>
      <c r="R18" s="1137">
        <v>8700</v>
      </c>
      <c r="S18" s="1137">
        <f t="shared" si="0"/>
        <v>0</v>
      </c>
    </row>
    <row r="19" spans="1:19" x14ac:dyDescent="0.2">
      <c r="A19" s="962">
        <v>3</v>
      </c>
      <c r="B19" s="1134">
        <v>38925</v>
      </c>
      <c r="C19" s="1863" t="s">
        <v>1766</v>
      </c>
      <c r="D19" s="1072">
        <v>61</v>
      </c>
      <c r="E19" s="1072">
        <v>614</v>
      </c>
      <c r="F19" s="1063"/>
      <c r="G19" s="1072">
        <v>1</v>
      </c>
      <c r="H19" s="1136" t="s">
        <v>88</v>
      </c>
      <c r="I19" s="1072">
        <v>7010973</v>
      </c>
      <c r="J19" s="1072" t="s">
        <v>73</v>
      </c>
      <c r="K19" s="1170" t="s">
        <v>194</v>
      </c>
      <c r="L19" s="1141">
        <v>232</v>
      </c>
      <c r="M19" s="1073">
        <v>3</v>
      </c>
      <c r="N19" s="1137"/>
      <c r="O19" s="1137"/>
      <c r="P19" s="1138">
        <v>3</v>
      </c>
      <c r="Q19" s="1138"/>
      <c r="R19" s="1137">
        <v>232</v>
      </c>
      <c r="S19" s="1137">
        <f t="shared" si="0"/>
        <v>0</v>
      </c>
    </row>
    <row r="20" spans="1:19" x14ac:dyDescent="0.2">
      <c r="A20" s="962">
        <v>4</v>
      </c>
      <c r="B20" s="1134">
        <v>39658</v>
      </c>
      <c r="C20" s="1864" t="s">
        <v>1766</v>
      </c>
      <c r="D20" s="1072">
        <v>61</v>
      </c>
      <c r="E20" s="1072">
        <v>614</v>
      </c>
      <c r="F20" s="1063"/>
      <c r="G20" s="1072">
        <v>1</v>
      </c>
      <c r="H20" s="1136" t="s">
        <v>30</v>
      </c>
      <c r="I20" s="1072"/>
      <c r="J20" s="1072" t="s">
        <v>129</v>
      </c>
      <c r="K20" s="1170" t="s">
        <v>194</v>
      </c>
      <c r="L20" s="1141">
        <v>3132</v>
      </c>
      <c r="M20" s="1073">
        <v>3</v>
      </c>
      <c r="N20" s="1137"/>
      <c r="O20" s="1137"/>
      <c r="P20" s="1138">
        <v>3</v>
      </c>
      <c r="Q20" s="1138"/>
      <c r="R20" s="1137">
        <v>3132</v>
      </c>
      <c r="S20" s="1137">
        <f t="shared" si="0"/>
        <v>0</v>
      </c>
    </row>
    <row r="21" spans="1:19" x14ac:dyDescent="0.2">
      <c r="A21" s="962">
        <v>5</v>
      </c>
      <c r="B21" s="1139">
        <v>39890</v>
      </c>
      <c r="C21" s="1863" t="s">
        <v>1766</v>
      </c>
      <c r="D21" s="1140">
        <v>61</v>
      </c>
      <c r="E21" s="1140">
        <v>616</v>
      </c>
      <c r="F21" s="1171"/>
      <c r="G21" s="1072">
        <v>1</v>
      </c>
      <c r="H21" s="1136" t="s">
        <v>37</v>
      </c>
      <c r="I21" s="1072"/>
      <c r="J21" s="1072" t="s">
        <v>98</v>
      </c>
      <c r="K21" s="1170" t="s">
        <v>194</v>
      </c>
      <c r="L21" s="1141">
        <v>5772.39</v>
      </c>
      <c r="M21" s="1073">
        <v>3</v>
      </c>
      <c r="N21" s="1137"/>
      <c r="O21" s="1137"/>
      <c r="P21" s="1138">
        <v>3</v>
      </c>
      <c r="Q21" s="1138"/>
      <c r="R21" s="1137">
        <v>5772.39</v>
      </c>
      <c r="S21" s="1137">
        <f t="shared" si="0"/>
        <v>0</v>
      </c>
    </row>
    <row r="22" spans="1:19" x14ac:dyDescent="0.2">
      <c r="A22" s="962">
        <v>6</v>
      </c>
      <c r="B22" s="1134">
        <v>40632</v>
      </c>
      <c r="C22" s="1864" t="s">
        <v>1766</v>
      </c>
      <c r="D22" s="1072">
        <v>61</v>
      </c>
      <c r="E22" s="1072">
        <v>617</v>
      </c>
      <c r="F22" s="1072"/>
      <c r="G22" s="1072">
        <v>1</v>
      </c>
      <c r="H22" s="1136" t="s">
        <v>18</v>
      </c>
      <c r="I22" s="1072"/>
      <c r="J22" s="1072" t="s">
        <v>19</v>
      </c>
      <c r="K22" s="1072" t="s">
        <v>194</v>
      </c>
      <c r="L22" s="1141">
        <v>7682.91</v>
      </c>
      <c r="M22" s="1073">
        <v>10</v>
      </c>
      <c r="N22" s="1074">
        <f>IF(M22=0,"N/A",+L22/M22)</f>
        <v>768.29099999999994</v>
      </c>
      <c r="O22" s="1678">
        <f>IF(M22=0,"N/A",+N22/12)</f>
        <v>64.024249999999995</v>
      </c>
      <c r="P22" s="1075">
        <v>6</v>
      </c>
      <c r="Q22" s="1075">
        <v>6</v>
      </c>
      <c r="R22" s="1074">
        <f>IF(M22=0,"N/A",+N22*P22+O22*Q22)</f>
        <v>4993.8914999999988</v>
      </c>
      <c r="S22" s="1074">
        <f t="shared" si="0"/>
        <v>2689.018500000001</v>
      </c>
    </row>
    <row r="23" spans="1:19" x14ac:dyDescent="0.2">
      <c r="A23" s="962">
        <v>7</v>
      </c>
      <c r="B23" s="1134">
        <v>39570</v>
      </c>
      <c r="C23" s="1863" t="s">
        <v>1766</v>
      </c>
      <c r="D23" s="1072">
        <v>61</v>
      </c>
      <c r="E23" s="1072">
        <v>617</v>
      </c>
      <c r="F23" s="1072"/>
      <c r="G23" s="1072">
        <v>1</v>
      </c>
      <c r="H23" s="1136" t="s">
        <v>40</v>
      </c>
      <c r="I23" s="1072"/>
      <c r="J23" s="1072"/>
      <c r="K23" s="1072" t="s">
        <v>194</v>
      </c>
      <c r="L23" s="1141">
        <v>9860.93</v>
      </c>
      <c r="M23" s="1073">
        <v>10</v>
      </c>
      <c r="N23" s="1074">
        <f>IF(M23=0,"N/A",+L23/M23)</f>
        <v>986.09300000000007</v>
      </c>
      <c r="O23" s="1678">
        <f>IF(M23=0,"N/A",+N23/12)</f>
        <v>82.174416666666673</v>
      </c>
      <c r="P23" s="1075">
        <v>9</v>
      </c>
      <c r="Q23" s="1075">
        <v>4</v>
      </c>
      <c r="R23" s="1074">
        <f>IF(M23=0,"N/A",+N23*P23+O23*Q23)</f>
        <v>9203.5346666666683</v>
      </c>
      <c r="S23" s="1074">
        <f t="shared" si="0"/>
        <v>657.39533333333202</v>
      </c>
    </row>
    <row r="24" spans="1:19" x14ac:dyDescent="0.2">
      <c r="A24" s="962">
        <v>8</v>
      </c>
      <c r="B24" s="1134">
        <v>39570</v>
      </c>
      <c r="C24" s="1864" t="s">
        <v>1766</v>
      </c>
      <c r="D24" s="1072">
        <v>61</v>
      </c>
      <c r="E24" s="1072">
        <v>617</v>
      </c>
      <c r="F24" s="1072"/>
      <c r="G24" s="1072">
        <v>2</v>
      </c>
      <c r="H24" s="1136" t="s">
        <v>20</v>
      </c>
      <c r="I24" s="1072"/>
      <c r="J24" s="1072" t="s">
        <v>19</v>
      </c>
      <c r="K24" s="1072" t="s">
        <v>194</v>
      </c>
      <c r="L24" s="1141">
        <v>2791.42</v>
      </c>
      <c r="M24" s="1073">
        <v>10</v>
      </c>
      <c r="N24" s="1074">
        <f>IF(M24=0,"N/A",+L24/M24)</f>
        <v>279.142</v>
      </c>
      <c r="O24" s="1678">
        <f>IF(M24=0,"N/A",+N24/12)</f>
        <v>23.261833333333332</v>
      </c>
      <c r="P24" s="1075">
        <v>9</v>
      </c>
      <c r="Q24" s="1075">
        <v>4</v>
      </c>
      <c r="R24" s="1074">
        <f>IF(M24=0,"N/A",+N24*P24+O24*Q24)</f>
        <v>2605.3253333333332</v>
      </c>
      <c r="S24" s="1074">
        <f t="shared" si="0"/>
        <v>186.09466666666685</v>
      </c>
    </row>
    <row r="25" spans="1:19" x14ac:dyDescent="0.2">
      <c r="A25" s="962">
        <v>9</v>
      </c>
      <c r="B25" s="1134">
        <v>36889</v>
      </c>
      <c r="C25" s="1863" t="s">
        <v>1766</v>
      </c>
      <c r="D25" s="1072">
        <v>61</v>
      </c>
      <c r="E25" s="1072">
        <v>617</v>
      </c>
      <c r="F25" s="1072"/>
      <c r="G25" s="1072">
        <v>1</v>
      </c>
      <c r="H25" s="1136" t="s">
        <v>93</v>
      </c>
      <c r="I25" s="1072" t="s">
        <v>195</v>
      </c>
      <c r="J25" s="1072" t="s">
        <v>42</v>
      </c>
      <c r="K25" s="1170" t="s">
        <v>194</v>
      </c>
      <c r="L25" s="1141">
        <v>3259.99</v>
      </c>
      <c r="M25" s="1073">
        <v>10</v>
      </c>
      <c r="N25" s="1137"/>
      <c r="O25" s="1137"/>
      <c r="P25" s="1138">
        <v>10</v>
      </c>
      <c r="Q25" s="1138"/>
      <c r="R25" s="1137">
        <v>3259.99</v>
      </c>
      <c r="S25" s="1137">
        <f t="shared" si="0"/>
        <v>0</v>
      </c>
    </row>
    <row r="26" spans="1:19" x14ac:dyDescent="0.2">
      <c r="A26" s="962">
        <v>10</v>
      </c>
      <c r="B26" s="1134">
        <v>36889</v>
      </c>
      <c r="C26" s="1864" t="s">
        <v>1766</v>
      </c>
      <c r="D26" s="1072">
        <v>61</v>
      </c>
      <c r="E26" s="1072">
        <v>617</v>
      </c>
      <c r="F26" s="1172"/>
      <c r="G26" s="1072">
        <v>1</v>
      </c>
      <c r="H26" s="1136" t="s">
        <v>196</v>
      </c>
      <c r="I26" s="1072"/>
      <c r="J26" s="1072"/>
      <c r="K26" s="1170" t="s">
        <v>194</v>
      </c>
      <c r="L26" s="1141">
        <v>2900</v>
      </c>
      <c r="M26" s="1073">
        <v>10</v>
      </c>
      <c r="N26" s="1137"/>
      <c r="O26" s="1137"/>
      <c r="P26" s="1138">
        <v>10</v>
      </c>
      <c r="Q26" s="1138"/>
      <c r="R26" s="1137">
        <v>2900</v>
      </c>
      <c r="S26" s="1137">
        <f t="shared" si="0"/>
        <v>0</v>
      </c>
    </row>
    <row r="27" spans="1:19" x14ac:dyDescent="0.2">
      <c r="A27" s="962">
        <v>11</v>
      </c>
      <c r="B27" s="1134">
        <v>39722</v>
      </c>
      <c r="C27" s="1863" t="s">
        <v>1766</v>
      </c>
      <c r="D27" s="1072">
        <v>61</v>
      </c>
      <c r="E27" s="1072">
        <v>617</v>
      </c>
      <c r="F27" s="1172"/>
      <c r="G27" s="1072">
        <v>1</v>
      </c>
      <c r="H27" s="1136" t="s">
        <v>197</v>
      </c>
      <c r="I27" s="1072"/>
      <c r="J27" s="1072" t="s">
        <v>68</v>
      </c>
      <c r="K27" s="1072" t="s">
        <v>194</v>
      </c>
      <c r="L27" s="1141">
        <v>40247.839999999997</v>
      </c>
      <c r="M27" s="1073">
        <v>10</v>
      </c>
      <c r="N27" s="1074">
        <f t="shared" ref="N27:N33" si="1">IF(M27=0,"N/A",+L27/M27)</f>
        <v>4024.7839999999997</v>
      </c>
      <c r="O27" s="1678">
        <f t="shared" ref="O27:O33" si="2">IF(M27=0,"N/A",+N27/12)</f>
        <v>335.39866666666666</v>
      </c>
      <c r="P27" s="1075">
        <v>8</v>
      </c>
      <c r="Q27" s="1075">
        <v>11</v>
      </c>
      <c r="R27" s="1074">
        <f t="shared" ref="R27:R33" si="3">IF(M27=0,"N/A",+N27*P27+O27*Q27)</f>
        <v>35887.657333333329</v>
      </c>
      <c r="S27" s="1074">
        <f t="shared" si="0"/>
        <v>4360.1826666666675</v>
      </c>
    </row>
    <row r="28" spans="1:19" ht="25.5" x14ac:dyDescent="0.2">
      <c r="A28" s="962">
        <v>12</v>
      </c>
      <c r="B28" s="1134">
        <v>42083</v>
      </c>
      <c r="C28" s="1864" t="s">
        <v>1766</v>
      </c>
      <c r="D28" s="1072">
        <v>61</v>
      </c>
      <c r="E28" s="1072" t="s">
        <v>1106</v>
      </c>
      <c r="F28" s="1172"/>
      <c r="G28" s="1072">
        <v>1</v>
      </c>
      <c r="H28" s="1136" t="s">
        <v>1205</v>
      </c>
      <c r="I28" s="1072"/>
      <c r="J28" s="1072"/>
      <c r="K28" s="1072" t="s">
        <v>194</v>
      </c>
      <c r="L28" s="1141">
        <v>25960</v>
      </c>
      <c r="M28" s="1073">
        <v>10</v>
      </c>
      <c r="N28" s="1074">
        <f t="shared" si="1"/>
        <v>2596</v>
      </c>
      <c r="O28" s="1074">
        <f t="shared" si="2"/>
        <v>216.33333333333334</v>
      </c>
      <c r="P28" s="1075">
        <v>2</v>
      </c>
      <c r="Q28" s="1075">
        <v>6</v>
      </c>
      <c r="R28" s="1074">
        <f t="shared" si="3"/>
        <v>6490</v>
      </c>
      <c r="S28" s="1074">
        <f t="shared" si="0"/>
        <v>19470</v>
      </c>
    </row>
    <row r="29" spans="1:19" ht="25.5" x14ac:dyDescent="0.2">
      <c r="A29" s="962">
        <v>13</v>
      </c>
      <c r="B29" s="1134">
        <v>42227</v>
      </c>
      <c r="C29" s="1863" t="s">
        <v>1766</v>
      </c>
      <c r="D29" s="1072">
        <v>61</v>
      </c>
      <c r="E29" s="1072" t="s">
        <v>1106</v>
      </c>
      <c r="F29" s="1172"/>
      <c r="G29" s="1072">
        <v>1</v>
      </c>
      <c r="H29" s="1136" t="s">
        <v>1206</v>
      </c>
      <c r="I29" s="1072">
        <v>3</v>
      </c>
      <c r="J29" s="1072" t="s">
        <v>1207</v>
      </c>
      <c r="K29" s="1072" t="s">
        <v>194</v>
      </c>
      <c r="L29" s="1141">
        <v>71617.649999999994</v>
      </c>
      <c r="M29" s="1073">
        <v>3</v>
      </c>
      <c r="N29" s="1074">
        <f t="shared" si="1"/>
        <v>23872.55</v>
      </c>
      <c r="O29" s="1074">
        <f t="shared" si="2"/>
        <v>1989.3791666666666</v>
      </c>
      <c r="P29" s="1075">
        <v>2</v>
      </c>
      <c r="Q29" s="1075">
        <v>1</v>
      </c>
      <c r="R29" s="1074">
        <f t="shared" si="3"/>
        <v>49734.479166666664</v>
      </c>
      <c r="S29" s="1074">
        <f t="shared" si="0"/>
        <v>21883.17083333333</v>
      </c>
    </row>
    <row r="30" spans="1:19" x14ac:dyDescent="0.2">
      <c r="A30" s="962">
        <v>14</v>
      </c>
      <c r="B30" s="1134">
        <v>42265</v>
      </c>
      <c r="C30" s="1864" t="s">
        <v>1766</v>
      </c>
      <c r="D30" s="1072">
        <v>61</v>
      </c>
      <c r="E30" s="1072">
        <v>619</v>
      </c>
      <c r="F30" s="1172"/>
      <c r="G30" s="1072">
        <v>1</v>
      </c>
      <c r="H30" s="1136" t="s">
        <v>1208</v>
      </c>
      <c r="I30" s="1072"/>
      <c r="J30" s="1072" t="s">
        <v>1209</v>
      </c>
      <c r="K30" s="1072" t="s">
        <v>194</v>
      </c>
      <c r="L30" s="1141">
        <v>7894.2</v>
      </c>
      <c r="M30" s="1073">
        <v>10</v>
      </c>
      <c r="N30" s="1074">
        <f t="shared" si="1"/>
        <v>789.42</v>
      </c>
      <c r="O30" s="1074">
        <f t="shared" si="2"/>
        <v>65.784999999999997</v>
      </c>
      <c r="P30" s="1075">
        <v>1</v>
      </c>
      <c r="Q30" s="1075">
        <v>11</v>
      </c>
      <c r="R30" s="1074">
        <f t="shared" si="3"/>
        <v>1513.0549999999998</v>
      </c>
      <c r="S30" s="1074">
        <f t="shared" si="0"/>
        <v>6381.1450000000004</v>
      </c>
    </row>
    <row r="31" spans="1:19" x14ac:dyDescent="0.2">
      <c r="A31" s="962">
        <v>15</v>
      </c>
      <c r="B31" s="1134">
        <v>42335</v>
      </c>
      <c r="C31" s="1863" t="s">
        <v>1766</v>
      </c>
      <c r="D31" s="1072">
        <v>61</v>
      </c>
      <c r="E31" s="1072" t="s">
        <v>1106</v>
      </c>
      <c r="F31" s="1172"/>
      <c r="G31" s="1072">
        <v>1</v>
      </c>
      <c r="H31" s="1136" t="s">
        <v>148</v>
      </c>
      <c r="I31" s="1072" t="s">
        <v>1210</v>
      </c>
      <c r="J31" s="1072" t="s">
        <v>42</v>
      </c>
      <c r="K31" s="1072" t="s">
        <v>194</v>
      </c>
      <c r="L31" s="1141">
        <v>5782</v>
      </c>
      <c r="M31" s="1073">
        <v>3</v>
      </c>
      <c r="N31" s="1074">
        <f t="shared" si="1"/>
        <v>1927.3333333333333</v>
      </c>
      <c r="O31" s="1074">
        <f t="shared" si="2"/>
        <v>160.61111111111111</v>
      </c>
      <c r="P31" s="1075">
        <v>1</v>
      </c>
      <c r="Q31" s="1075">
        <v>10</v>
      </c>
      <c r="R31" s="1074">
        <f t="shared" si="3"/>
        <v>3533.4444444444443</v>
      </c>
      <c r="S31" s="1074">
        <f>IF(M31=0,"N/A",+L31-R31)</f>
        <v>2248.5555555555557</v>
      </c>
    </row>
    <row r="32" spans="1:19" x14ac:dyDescent="0.2">
      <c r="A32" s="962">
        <v>16</v>
      </c>
      <c r="B32" s="1134">
        <v>42205</v>
      </c>
      <c r="C32" s="1864" t="s">
        <v>1766</v>
      </c>
      <c r="D32" s="1072">
        <v>61</v>
      </c>
      <c r="E32" s="1072" t="s">
        <v>1249</v>
      </c>
      <c r="F32" s="1172"/>
      <c r="G32" s="1072">
        <v>4</v>
      </c>
      <c r="H32" s="1136" t="s">
        <v>1300</v>
      </c>
      <c r="I32" s="1072"/>
      <c r="J32" s="1072" t="s">
        <v>760</v>
      </c>
      <c r="K32" s="1072" t="s">
        <v>194</v>
      </c>
      <c r="L32" s="1141">
        <v>29972</v>
      </c>
      <c r="M32" s="1073">
        <v>3</v>
      </c>
      <c r="N32" s="1074">
        <f t="shared" si="1"/>
        <v>9990.6666666666661</v>
      </c>
      <c r="O32" s="1074">
        <f t="shared" si="2"/>
        <v>832.55555555555554</v>
      </c>
      <c r="P32" s="1075">
        <v>2</v>
      </c>
      <c r="Q32" s="1075">
        <v>2</v>
      </c>
      <c r="R32" s="1074">
        <f t="shared" si="3"/>
        <v>21646.444444444442</v>
      </c>
      <c r="S32" s="1074">
        <f>IF(M32=0,"N/A",+L32-R32)</f>
        <v>8325.5555555555584</v>
      </c>
    </row>
    <row r="33" spans="1:19" ht="25.5" x14ac:dyDescent="0.2">
      <c r="A33" s="962">
        <v>17</v>
      </c>
      <c r="B33" s="1139">
        <v>41991</v>
      </c>
      <c r="C33" s="1865">
        <v>1</v>
      </c>
      <c r="D33" s="1140">
        <v>61</v>
      </c>
      <c r="E33" s="1140" t="s">
        <v>1115</v>
      </c>
      <c r="F33" s="1172"/>
      <c r="G33" s="1072">
        <v>1</v>
      </c>
      <c r="H33" s="1136" t="s">
        <v>1133</v>
      </c>
      <c r="I33" s="1072"/>
      <c r="J33" s="1072" t="s">
        <v>1024</v>
      </c>
      <c r="K33" s="1072" t="s">
        <v>194</v>
      </c>
      <c r="L33" s="1141">
        <v>22538</v>
      </c>
      <c r="M33" s="1073">
        <v>10</v>
      </c>
      <c r="N33" s="1074">
        <f t="shared" si="1"/>
        <v>2253.8000000000002</v>
      </c>
      <c r="O33" s="1074">
        <f t="shared" si="2"/>
        <v>187.81666666666669</v>
      </c>
      <c r="P33" s="1075">
        <v>2</v>
      </c>
      <c r="Q33" s="1173">
        <v>9</v>
      </c>
      <c r="R33" s="1074">
        <f t="shared" si="3"/>
        <v>6197.9500000000007</v>
      </c>
      <c r="S33" s="1074">
        <f t="shared" si="0"/>
        <v>16340.05</v>
      </c>
    </row>
    <row r="34" spans="1:19" x14ac:dyDescent="0.2">
      <c r="A34" s="962">
        <v>18</v>
      </c>
      <c r="B34" s="1134" t="s">
        <v>420</v>
      </c>
      <c r="C34" s="1864" t="s">
        <v>1766</v>
      </c>
      <c r="D34" s="1072">
        <v>61</v>
      </c>
      <c r="E34" s="1072">
        <v>614</v>
      </c>
      <c r="F34" s="1172"/>
      <c r="G34" s="1072">
        <v>1</v>
      </c>
      <c r="H34" s="1136" t="s">
        <v>126</v>
      </c>
      <c r="I34" s="1072" t="s">
        <v>1022</v>
      </c>
      <c r="J34" s="1072" t="s">
        <v>73</v>
      </c>
      <c r="K34" s="1072" t="s">
        <v>198</v>
      </c>
      <c r="L34" s="1141">
        <v>8004</v>
      </c>
      <c r="M34" s="1073">
        <v>3</v>
      </c>
      <c r="N34" s="1137"/>
      <c r="O34" s="1137"/>
      <c r="P34" s="1138">
        <v>3</v>
      </c>
      <c r="Q34" s="1138"/>
      <c r="R34" s="1137">
        <v>8004</v>
      </c>
      <c r="S34" s="1137">
        <f t="shared" si="0"/>
        <v>0</v>
      </c>
    </row>
    <row r="35" spans="1:19" x14ac:dyDescent="0.2">
      <c r="A35" s="962">
        <v>19</v>
      </c>
      <c r="B35" s="1134">
        <v>41009</v>
      </c>
      <c r="C35" s="1864" t="s">
        <v>1766</v>
      </c>
      <c r="D35" s="1072">
        <v>61</v>
      </c>
      <c r="E35" s="1072">
        <v>614</v>
      </c>
      <c r="F35" s="1172"/>
      <c r="G35" s="1072">
        <v>1</v>
      </c>
      <c r="H35" s="1136" t="s">
        <v>31</v>
      </c>
      <c r="I35" s="1072"/>
      <c r="J35" s="1072"/>
      <c r="K35" s="1072" t="s">
        <v>198</v>
      </c>
      <c r="L35" s="1141">
        <v>11792</v>
      </c>
      <c r="M35" s="1073">
        <v>3</v>
      </c>
      <c r="N35" s="1137"/>
      <c r="O35" s="1137"/>
      <c r="P35" s="1138">
        <v>3</v>
      </c>
      <c r="Q35" s="1138"/>
      <c r="R35" s="1137">
        <v>11792</v>
      </c>
      <c r="S35" s="1137">
        <f t="shared" si="0"/>
        <v>0</v>
      </c>
    </row>
    <row r="36" spans="1:19" x14ac:dyDescent="0.2">
      <c r="A36" s="962">
        <v>20</v>
      </c>
      <c r="B36" s="1139">
        <v>41009</v>
      </c>
      <c r="C36" s="1864" t="s">
        <v>1766</v>
      </c>
      <c r="D36" s="1072">
        <v>61</v>
      </c>
      <c r="E36" s="1072">
        <v>614</v>
      </c>
      <c r="F36" s="1172"/>
      <c r="G36" s="1072">
        <v>1</v>
      </c>
      <c r="H36" s="1136" t="s">
        <v>30</v>
      </c>
      <c r="I36" s="1072"/>
      <c r="J36" s="1072" t="s">
        <v>73</v>
      </c>
      <c r="K36" s="1072" t="s">
        <v>198</v>
      </c>
      <c r="L36" s="1141">
        <v>1696</v>
      </c>
      <c r="M36" s="1073">
        <v>3</v>
      </c>
      <c r="N36" s="1137"/>
      <c r="O36" s="1137"/>
      <c r="P36" s="1138">
        <v>3</v>
      </c>
      <c r="Q36" s="1138"/>
      <c r="R36" s="1137">
        <v>1696</v>
      </c>
      <c r="S36" s="1137">
        <f t="shared" si="0"/>
        <v>0</v>
      </c>
    </row>
    <row r="37" spans="1:19" x14ac:dyDescent="0.2">
      <c r="A37" s="962">
        <v>21</v>
      </c>
      <c r="B37" s="1134">
        <v>41009</v>
      </c>
      <c r="C37" s="1864" t="s">
        <v>1766</v>
      </c>
      <c r="D37" s="1072">
        <v>61</v>
      </c>
      <c r="E37" s="1072">
        <v>614</v>
      </c>
      <c r="F37" s="1063"/>
      <c r="G37" s="1072">
        <v>1</v>
      </c>
      <c r="H37" s="1136" t="s">
        <v>534</v>
      </c>
      <c r="I37" s="1063"/>
      <c r="J37" s="1063"/>
      <c r="K37" s="1072" t="s">
        <v>198</v>
      </c>
      <c r="L37" s="1098">
        <v>1750</v>
      </c>
      <c r="M37" s="1086">
        <v>3</v>
      </c>
      <c r="N37" s="1137"/>
      <c r="O37" s="1137"/>
      <c r="P37" s="1138">
        <v>3</v>
      </c>
      <c r="Q37" s="1138"/>
      <c r="R37" s="1137">
        <v>1750</v>
      </c>
      <c r="S37" s="1137">
        <f t="shared" si="0"/>
        <v>0</v>
      </c>
    </row>
    <row r="38" spans="1:19" x14ac:dyDescent="0.2">
      <c r="A38" s="962">
        <v>22</v>
      </c>
      <c r="B38" s="1139">
        <v>40142</v>
      </c>
      <c r="C38" s="1864" t="s">
        <v>1766</v>
      </c>
      <c r="D38" s="1140">
        <v>61</v>
      </c>
      <c r="E38" s="1140">
        <v>614</v>
      </c>
      <c r="F38" s="1172"/>
      <c r="G38" s="1072">
        <v>1</v>
      </c>
      <c r="H38" s="1136" t="s">
        <v>590</v>
      </c>
      <c r="I38" s="1072"/>
      <c r="J38" s="1072" t="s">
        <v>1027</v>
      </c>
      <c r="K38" s="1072" t="s">
        <v>198</v>
      </c>
      <c r="L38" s="1141">
        <v>1631.99</v>
      </c>
      <c r="M38" s="1073">
        <v>3</v>
      </c>
      <c r="N38" s="1137"/>
      <c r="O38" s="1137"/>
      <c r="P38" s="1138">
        <v>3</v>
      </c>
      <c r="Q38" s="1138"/>
      <c r="R38" s="1137">
        <v>1631.99</v>
      </c>
      <c r="S38" s="1137">
        <f t="shared" si="0"/>
        <v>0</v>
      </c>
    </row>
    <row r="39" spans="1:19" x14ac:dyDescent="0.2">
      <c r="A39" s="962">
        <v>23</v>
      </c>
      <c r="B39" s="1134">
        <v>41558</v>
      </c>
      <c r="C39" s="1864" t="s">
        <v>1766</v>
      </c>
      <c r="D39" s="1072">
        <v>61</v>
      </c>
      <c r="E39" s="1072">
        <v>616</v>
      </c>
      <c r="F39" s="1172"/>
      <c r="G39" s="1072">
        <v>1</v>
      </c>
      <c r="H39" s="1136" t="s">
        <v>199</v>
      </c>
      <c r="I39" s="1072"/>
      <c r="J39" s="1072" t="s">
        <v>38</v>
      </c>
      <c r="K39" s="1072" t="s">
        <v>198</v>
      </c>
      <c r="L39" s="1141">
        <v>5310</v>
      </c>
      <c r="M39" s="1073">
        <v>3</v>
      </c>
      <c r="N39" s="1137"/>
      <c r="O39" s="1137"/>
      <c r="P39" s="1138">
        <v>3</v>
      </c>
      <c r="Q39" s="1138"/>
      <c r="R39" s="1137">
        <v>5310</v>
      </c>
      <c r="S39" s="1137">
        <f t="shared" si="0"/>
        <v>0</v>
      </c>
    </row>
    <row r="40" spans="1:19" ht="24" customHeight="1" x14ac:dyDescent="0.2">
      <c r="A40" s="962">
        <v>24</v>
      </c>
      <c r="B40" s="1134">
        <v>41926</v>
      </c>
      <c r="C40" s="1864" t="s">
        <v>1766</v>
      </c>
      <c r="D40" s="1072">
        <v>61</v>
      </c>
      <c r="E40" s="1072" t="s">
        <v>1107</v>
      </c>
      <c r="F40" s="1172"/>
      <c r="G40" s="1072">
        <v>1</v>
      </c>
      <c r="H40" s="1136" t="s">
        <v>1023</v>
      </c>
      <c r="I40" s="1072"/>
      <c r="J40" s="1072"/>
      <c r="K40" s="1072" t="s">
        <v>198</v>
      </c>
      <c r="L40" s="1141">
        <v>12191.76</v>
      </c>
      <c r="M40" s="1073">
        <v>10</v>
      </c>
      <c r="N40" s="1074">
        <f>IF(M40=0,"N/A",+L40/M40)</f>
        <v>1219.1759999999999</v>
      </c>
      <c r="O40" s="1074">
        <f>IF(M40=0,"N/A",+N40/12)</f>
        <v>101.598</v>
      </c>
      <c r="P40" s="1075">
        <v>2</v>
      </c>
      <c r="Q40" s="1075">
        <v>11</v>
      </c>
      <c r="R40" s="1074">
        <f>IF(M40=0,"N/A",+N40*P40+O40*Q40)</f>
        <v>3555.93</v>
      </c>
      <c r="S40" s="1074">
        <f t="shared" si="0"/>
        <v>8635.83</v>
      </c>
    </row>
    <row r="41" spans="1:19" x14ac:dyDescent="0.2">
      <c r="A41" s="962">
        <v>26</v>
      </c>
      <c r="B41" s="1134">
        <v>36889</v>
      </c>
      <c r="C41" s="1864" t="s">
        <v>1766</v>
      </c>
      <c r="D41" s="1072">
        <v>61</v>
      </c>
      <c r="E41" s="1072">
        <v>617</v>
      </c>
      <c r="F41" s="1172"/>
      <c r="G41" s="1072">
        <v>2</v>
      </c>
      <c r="H41" s="1136" t="s">
        <v>20</v>
      </c>
      <c r="I41" s="1072"/>
      <c r="J41" s="1072"/>
      <c r="K41" s="1072" t="s">
        <v>198</v>
      </c>
      <c r="L41" s="1141">
        <v>3094.88</v>
      </c>
      <c r="M41" s="1073">
        <v>10</v>
      </c>
      <c r="N41" s="1137"/>
      <c r="O41" s="1137"/>
      <c r="P41" s="1138">
        <v>10</v>
      </c>
      <c r="Q41" s="1138"/>
      <c r="R41" s="1137">
        <v>3094.88</v>
      </c>
      <c r="S41" s="1137">
        <f t="shared" si="0"/>
        <v>0</v>
      </c>
    </row>
    <row r="42" spans="1:19" x14ac:dyDescent="0.2">
      <c r="A42" s="962">
        <v>27</v>
      </c>
      <c r="B42" s="1134">
        <v>39944</v>
      </c>
      <c r="C42" s="1864" t="s">
        <v>1766</v>
      </c>
      <c r="D42" s="1072">
        <v>61</v>
      </c>
      <c r="E42" s="1072">
        <v>617</v>
      </c>
      <c r="F42" s="1172"/>
      <c r="G42" s="1072">
        <v>1</v>
      </c>
      <c r="H42" s="1136" t="s">
        <v>177</v>
      </c>
      <c r="I42" s="1072" t="s">
        <v>422</v>
      </c>
      <c r="J42" s="1072" t="s">
        <v>421</v>
      </c>
      <c r="K42" s="1072" t="s">
        <v>198</v>
      </c>
      <c r="L42" s="1141">
        <v>6201.36</v>
      </c>
      <c r="M42" s="1073">
        <v>10</v>
      </c>
      <c r="N42" s="1074">
        <f>IF(M42=0,"N/A",+L42/M42)</f>
        <v>620.13599999999997</v>
      </c>
      <c r="O42" s="1678">
        <f>IF(M42=0,"N/A",+N42/12)</f>
        <v>51.677999999999997</v>
      </c>
      <c r="P42" s="1075">
        <v>8</v>
      </c>
      <c r="Q42" s="1075">
        <v>4</v>
      </c>
      <c r="R42" s="1074">
        <f>IF(M42=0,"N/A",+N42*P42+O42*Q42)</f>
        <v>5167.7999999999993</v>
      </c>
      <c r="S42" s="1137">
        <f t="shared" si="0"/>
        <v>1033.5600000000004</v>
      </c>
    </row>
    <row r="43" spans="1:19" ht="25.5" x14ac:dyDescent="0.2">
      <c r="A43" s="962">
        <v>28</v>
      </c>
      <c r="B43" s="1134">
        <v>36889</v>
      </c>
      <c r="C43" s="1864" t="s">
        <v>1766</v>
      </c>
      <c r="D43" s="1072">
        <v>61</v>
      </c>
      <c r="E43" s="1072">
        <v>617</v>
      </c>
      <c r="F43" s="1172"/>
      <c r="G43" s="1072">
        <v>2</v>
      </c>
      <c r="H43" s="1136" t="s">
        <v>507</v>
      </c>
      <c r="I43" s="1072"/>
      <c r="J43" s="1072"/>
      <c r="K43" s="1072" t="s">
        <v>198</v>
      </c>
      <c r="L43" s="1141">
        <v>4600</v>
      </c>
      <c r="M43" s="1073">
        <v>10</v>
      </c>
      <c r="N43" s="1137"/>
      <c r="O43" s="1137"/>
      <c r="P43" s="1138">
        <v>10</v>
      </c>
      <c r="Q43" s="1138"/>
      <c r="R43" s="1137">
        <v>4600</v>
      </c>
      <c r="S43" s="1137">
        <f t="shared" si="0"/>
        <v>0</v>
      </c>
    </row>
    <row r="44" spans="1:19" x14ac:dyDescent="0.2">
      <c r="A44" s="962">
        <v>29</v>
      </c>
      <c r="B44" s="1134">
        <v>38352</v>
      </c>
      <c r="C44" s="1864" t="s">
        <v>1766</v>
      </c>
      <c r="D44" s="1072">
        <v>61</v>
      </c>
      <c r="E44" s="1072">
        <v>617</v>
      </c>
      <c r="F44" s="1072"/>
      <c r="G44" s="1072">
        <v>1</v>
      </c>
      <c r="H44" s="1136" t="s">
        <v>57</v>
      </c>
      <c r="I44" s="1072"/>
      <c r="J44" s="1072"/>
      <c r="K44" s="1072" t="s">
        <v>198</v>
      </c>
      <c r="L44" s="1141">
        <v>2500</v>
      </c>
      <c r="M44" s="1073">
        <v>10</v>
      </c>
      <c r="N44" s="1137"/>
      <c r="O44" s="1137"/>
      <c r="P44" s="1138">
        <v>10</v>
      </c>
      <c r="Q44" s="1138"/>
      <c r="R44" s="1137">
        <v>2500</v>
      </c>
      <c r="S44" s="1137">
        <v>0</v>
      </c>
    </row>
    <row r="45" spans="1:19" x14ac:dyDescent="0.2">
      <c r="A45" s="962">
        <v>30</v>
      </c>
      <c r="B45" s="1134">
        <v>36827</v>
      </c>
      <c r="C45" s="1864" t="s">
        <v>1766</v>
      </c>
      <c r="D45" s="1072">
        <v>61</v>
      </c>
      <c r="E45" s="1072">
        <v>617</v>
      </c>
      <c r="F45" s="1072">
        <v>125527</v>
      </c>
      <c r="G45" s="1072">
        <v>1</v>
      </c>
      <c r="H45" s="1136" t="s">
        <v>66</v>
      </c>
      <c r="I45" s="1072"/>
      <c r="J45" s="1072" t="s">
        <v>24</v>
      </c>
      <c r="K45" s="1072" t="s">
        <v>198</v>
      </c>
      <c r="L45" s="1141">
        <v>3015</v>
      </c>
      <c r="M45" s="1073">
        <v>10</v>
      </c>
      <c r="N45" s="1137"/>
      <c r="O45" s="1137"/>
      <c r="P45" s="1138">
        <v>10</v>
      </c>
      <c r="Q45" s="1138"/>
      <c r="R45" s="1137">
        <v>3015</v>
      </c>
      <c r="S45" s="1137">
        <f t="shared" si="0"/>
        <v>0</v>
      </c>
    </row>
    <row r="46" spans="1:19" x14ac:dyDescent="0.2">
      <c r="A46" s="962">
        <v>31</v>
      </c>
      <c r="B46" s="1134">
        <v>38943</v>
      </c>
      <c r="C46" s="1864" t="s">
        <v>1766</v>
      </c>
      <c r="D46" s="1072">
        <v>61</v>
      </c>
      <c r="E46" s="1072">
        <v>617</v>
      </c>
      <c r="F46" s="1172"/>
      <c r="G46" s="1072">
        <v>2</v>
      </c>
      <c r="H46" s="1136" t="s">
        <v>25</v>
      </c>
      <c r="I46" s="1072"/>
      <c r="J46" s="1072" t="s">
        <v>26</v>
      </c>
      <c r="K46" s="1072" t="s">
        <v>198</v>
      </c>
      <c r="L46" s="1141">
        <v>6500</v>
      </c>
      <c r="M46" s="1073">
        <v>10</v>
      </c>
      <c r="N46" s="1137"/>
      <c r="O46" s="1137"/>
      <c r="P46" s="1138">
        <v>10</v>
      </c>
      <c r="Q46" s="1138"/>
      <c r="R46" s="1137">
        <v>6500</v>
      </c>
      <c r="S46" s="1137">
        <f t="shared" si="0"/>
        <v>0</v>
      </c>
    </row>
    <row r="47" spans="1:19" x14ac:dyDescent="0.2">
      <c r="A47" s="962">
        <v>32</v>
      </c>
      <c r="B47" s="1134">
        <v>40232</v>
      </c>
      <c r="C47" s="1864" t="s">
        <v>1766</v>
      </c>
      <c r="D47" s="1072">
        <v>61</v>
      </c>
      <c r="E47" s="1072">
        <v>617</v>
      </c>
      <c r="F47" s="1063"/>
      <c r="G47" s="1072">
        <v>1</v>
      </c>
      <c r="H47" s="1136" t="s">
        <v>25</v>
      </c>
      <c r="I47" s="1063"/>
      <c r="J47" s="1072" t="s">
        <v>523</v>
      </c>
      <c r="K47" s="1072" t="s">
        <v>198</v>
      </c>
      <c r="L47" s="1141">
        <v>8873.01</v>
      </c>
      <c r="M47" s="1073">
        <v>10</v>
      </c>
      <c r="N47" s="1074">
        <f>IF(M47=0,"N/A",+L47/M47)</f>
        <v>887.30100000000004</v>
      </c>
      <c r="O47" s="1678">
        <f>IF(M47=0,"N/A",+N47/12)</f>
        <v>73.941749999999999</v>
      </c>
      <c r="P47" s="1075">
        <v>7</v>
      </c>
      <c r="Q47" s="1075">
        <v>7</v>
      </c>
      <c r="R47" s="1074">
        <f>IF(M47=0,"N/A",+N47*P47+O47*Q47)</f>
        <v>6728.6992499999997</v>
      </c>
      <c r="S47" s="1074">
        <f t="shared" si="0"/>
        <v>2144.3107500000006</v>
      </c>
    </row>
    <row r="48" spans="1:19" x14ac:dyDescent="0.2">
      <c r="A48" s="962">
        <v>33</v>
      </c>
      <c r="B48" s="1134">
        <v>40637</v>
      </c>
      <c r="C48" s="1864" t="s">
        <v>1766</v>
      </c>
      <c r="D48" s="1072">
        <v>61</v>
      </c>
      <c r="E48" s="1072">
        <v>614</v>
      </c>
      <c r="F48" s="1063"/>
      <c r="G48" s="1072">
        <v>1</v>
      </c>
      <c r="H48" s="1136" t="s">
        <v>126</v>
      </c>
      <c r="I48" s="1063"/>
      <c r="J48" s="1072" t="s">
        <v>535</v>
      </c>
      <c r="K48" s="1170" t="s">
        <v>29</v>
      </c>
      <c r="L48" s="1100">
        <v>6438</v>
      </c>
      <c r="M48" s="1073">
        <v>3</v>
      </c>
      <c r="N48" s="1137"/>
      <c r="O48" s="1137"/>
      <c r="P48" s="1138">
        <v>3</v>
      </c>
      <c r="Q48" s="1138"/>
      <c r="R48" s="1137">
        <v>6438</v>
      </c>
      <c r="S48" s="1137">
        <f t="shared" si="0"/>
        <v>0</v>
      </c>
    </row>
    <row r="49" spans="1:21" x14ac:dyDescent="0.2">
      <c r="A49" s="962">
        <v>34</v>
      </c>
      <c r="B49" s="1139">
        <v>36888</v>
      </c>
      <c r="C49" s="1864" t="s">
        <v>1766</v>
      </c>
      <c r="D49" s="1072">
        <v>61</v>
      </c>
      <c r="E49" s="1072">
        <v>617</v>
      </c>
      <c r="F49" s="1172"/>
      <c r="G49" s="1072">
        <v>1</v>
      </c>
      <c r="H49" s="1136" t="s">
        <v>352</v>
      </c>
      <c r="I49" s="1072"/>
      <c r="J49" s="1072" t="s">
        <v>19</v>
      </c>
      <c r="K49" s="1170" t="s">
        <v>29</v>
      </c>
      <c r="L49" s="1141">
        <v>2177.29</v>
      </c>
      <c r="M49" s="1073">
        <v>10</v>
      </c>
      <c r="N49" s="1137"/>
      <c r="O49" s="1137"/>
      <c r="P49" s="1138">
        <v>10</v>
      </c>
      <c r="Q49" s="1138"/>
      <c r="R49" s="1137">
        <v>2177.29</v>
      </c>
      <c r="S49" s="1137">
        <f t="shared" si="0"/>
        <v>0</v>
      </c>
    </row>
    <row r="50" spans="1:21" x14ac:dyDescent="0.2">
      <c r="A50" s="962">
        <v>35</v>
      </c>
      <c r="B50" s="1139">
        <v>39980</v>
      </c>
      <c r="C50" s="1864" t="s">
        <v>1766</v>
      </c>
      <c r="D50" s="1072">
        <v>61</v>
      </c>
      <c r="E50" s="1072">
        <v>617</v>
      </c>
      <c r="F50" s="1072"/>
      <c r="G50" s="1072">
        <v>1</v>
      </c>
      <c r="H50" s="1136" t="s">
        <v>401</v>
      </c>
      <c r="I50" s="1072"/>
      <c r="J50" s="1072"/>
      <c r="K50" s="1072" t="s">
        <v>29</v>
      </c>
      <c r="L50" s="1141">
        <v>7500</v>
      </c>
      <c r="M50" s="1073">
        <v>10</v>
      </c>
      <c r="N50" s="1074">
        <f>IF(M50=0,"N/A",+L50/M50)</f>
        <v>750</v>
      </c>
      <c r="O50" s="1678">
        <f>IF(M50=0,"N/A",+N50/12)</f>
        <v>62.5</v>
      </c>
      <c r="P50" s="1075">
        <v>8</v>
      </c>
      <c r="Q50" s="1075">
        <v>3</v>
      </c>
      <c r="R50" s="1074">
        <f>IF(M50=0,"N/A",+N50*P50+O50*Q50)</f>
        <v>6187.5</v>
      </c>
      <c r="S50" s="1074">
        <f t="shared" si="0"/>
        <v>1312.5</v>
      </c>
    </row>
    <row r="51" spans="1:21" ht="25.5" x14ac:dyDescent="0.2">
      <c r="A51" s="962">
        <v>36</v>
      </c>
      <c r="B51" s="1139">
        <v>41410</v>
      </c>
      <c r="C51" s="1864" t="s">
        <v>1766</v>
      </c>
      <c r="D51" s="1072">
        <v>61</v>
      </c>
      <c r="E51" s="1072">
        <v>617</v>
      </c>
      <c r="F51" s="1172"/>
      <c r="G51" s="1072">
        <v>1</v>
      </c>
      <c r="H51" s="1136" t="s">
        <v>893</v>
      </c>
      <c r="I51" s="1072"/>
      <c r="J51" s="1072" t="s">
        <v>1020</v>
      </c>
      <c r="K51" s="1072" t="s">
        <v>29</v>
      </c>
      <c r="L51" s="1141">
        <v>2950</v>
      </c>
      <c r="M51" s="1073">
        <v>10</v>
      </c>
      <c r="N51" s="1074">
        <f>IF(M51=0,"N/A",+L51/M51)</f>
        <v>295</v>
      </c>
      <c r="O51" s="1678">
        <f>IF(M51=0,"N/A",+N51/12)</f>
        <v>24.583333333333332</v>
      </c>
      <c r="P51" s="1075">
        <v>4</v>
      </c>
      <c r="Q51" s="1075">
        <v>4</v>
      </c>
      <c r="R51" s="1074">
        <f>IF(M51=0,"N/A",+N51*P51+O51*Q51)</f>
        <v>1278.3333333333333</v>
      </c>
      <c r="S51" s="1074">
        <f t="shared" si="0"/>
        <v>1671.6666666666667</v>
      </c>
    </row>
    <row r="52" spans="1:21" x14ac:dyDescent="0.2">
      <c r="A52" s="962">
        <v>37</v>
      </c>
      <c r="B52" s="1134">
        <v>39939</v>
      </c>
      <c r="C52" s="1864" t="s">
        <v>1766</v>
      </c>
      <c r="D52" s="1072">
        <v>61</v>
      </c>
      <c r="E52" s="1072">
        <v>617</v>
      </c>
      <c r="F52" s="1172"/>
      <c r="G52" s="1072">
        <v>1</v>
      </c>
      <c r="H52" s="1136" t="s">
        <v>202</v>
      </c>
      <c r="I52" s="1072"/>
      <c r="J52" s="1072" t="s">
        <v>203</v>
      </c>
      <c r="K52" s="1072" t="s">
        <v>201</v>
      </c>
      <c r="L52" s="1141">
        <v>1997.99</v>
      </c>
      <c r="M52" s="1073">
        <v>10</v>
      </c>
      <c r="N52" s="1074">
        <f>IF(M52=0,"N/A",+L52/M52)</f>
        <v>199.79900000000001</v>
      </c>
      <c r="O52" s="1678">
        <f>IF(M52=0,"N/A",+N52/12)</f>
        <v>16.649916666666666</v>
      </c>
      <c r="P52" s="1075">
        <v>8</v>
      </c>
      <c r="Q52" s="1075">
        <v>4</v>
      </c>
      <c r="R52" s="1074">
        <f>IF(M52=0,"N/A",+N52*P52+O52*Q52)</f>
        <v>1664.9916666666668</v>
      </c>
      <c r="S52" s="1074">
        <f t="shared" si="0"/>
        <v>332.99833333333322</v>
      </c>
    </row>
    <row r="53" spans="1:21" x14ac:dyDescent="0.2">
      <c r="A53" s="962">
        <v>38</v>
      </c>
      <c r="B53" s="1134">
        <v>39208</v>
      </c>
      <c r="C53" s="1864" t="s">
        <v>1766</v>
      </c>
      <c r="D53" s="1072">
        <v>61</v>
      </c>
      <c r="E53" s="1072">
        <v>617</v>
      </c>
      <c r="F53" s="1172"/>
      <c r="G53" s="1072">
        <v>1</v>
      </c>
      <c r="H53" s="1136" t="s">
        <v>423</v>
      </c>
      <c r="I53" s="1072"/>
      <c r="J53" s="1072"/>
      <c r="K53" s="1072" t="s">
        <v>201</v>
      </c>
      <c r="L53" s="1141">
        <v>2343.65</v>
      </c>
      <c r="M53" s="1073">
        <v>10</v>
      </c>
      <c r="N53" s="1079"/>
      <c r="O53" s="1079"/>
      <c r="P53" s="1078">
        <v>10</v>
      </c>
      <c r="Q53" s="1078"/>
      <c r="R53" s="1079">
        <v>2343.65</v>
      </c>
      <c r="S53" s="1079">
        <f t="shared" si="0"/>
        <v>0</v>
      </c>
    </row>
    <row r="54" spans="1:21" x14ac:dyDescent="0.2">
      <c r="A54" s="962">
        <v>39</v>
      </c>
      <c r="B54" s="1134">
        <v>36307</v>
      </c>
      <c r="C54" s="1864" t="s">
        <v>1766</v>
      </c>
      <c r="D54" s="1072">
        <v>61</v>
      </c>
      <c r="E54" s="1072">
        <v>617</v>
      </c>
      <c r="F54" s="1172"/>
      <c r="G54" s="1072">
        <v>1</v>
      </c>
      <c r="H54" s="1136" t="s">
        <v>115</v>
      </c>
      <c r="I54" s="1072" t="s">
        <v>205</v>
      </c>
      <c r="J54" s="1072" t="s">
        <v>206</v>
      </c>
      <c r="K54" s="1072" t="s">
        <v>201</v>
      </c>
      <c r="L54" s="1141">
        <v>2573</v>
      </c>
      <c r="M54" s="1073">
        <v>10</v>
      </c>
      <c r="N54" s="1137"/>
      <c r="O54" s="1137"/>
      <c r="P54" s="1138">
        <v>10</v>
      </c>
      <c r="Q54" s="1174"/>
      <c r="R54" s="1137">
        <v>2573</v>
      </c>
      <c r="S54" s="1137">
        <f t="shared" si="0"/>
        <v>0</v>
      </c>
    </row>
    <row r="55" spans="1:21" ht="25.5" x14ac:dyDescent="0.2">
      <c r="A55" s="962">
        <v>40</v>
      </c>
      <c r="B55" s="1134">
        <v>36889</v>
      </c>
      <c r="C55" s="1864" t="s">
        <v>1766</v>
      </c>
      <c r="D55" s="1072">
        <v>61</v>
      </c>
      <c r="E55" s="1072">
        <v>617</v>
      </c>
      <c r="F55" s="1172"/>
      <c r="G55" s="1072">
        <v>1</v>
      </c>
      <c r="H55" s="1136" t="s">
        <v>207</v>
      </c>
      <c r="I55" s="1072"/>
      <c r="J55" s="1072"/>
      <c r="K55" s="1072" t="s">
        <v>201</v>
      </c>
      <c r="L55" s="1141">
        <v>1000</v>
      </c>
      <c r="M55" s="1073">
        <v>10</v>
      </c>
      <c r="N55" s="1137"/>
      <c r="O55" s="1137"/>
      <c r="P55" s="1138">
        <v>10</v>
      </c>
      <c r="Q55" s="1138"/>
      <c r="R55" s="1137">
        <v>1000</v>
      </c>
      <c r="S55" s="1137">
        <f t="shared" si="0"/>
        <v>0</v>
      </c>
    </row>
    <row r="56" spans="1:21" x14ac:dyDescent="0.2">
      <c r="A56" s="962">
        <v>41</v>
      </c>
      <c r="B56" s="1134">
        <v>42669</v>
      </c>
      <c r="C56" s="1864" t="s">
        <v>1766</v>
      </c>
      <c r="D56" s="1072">
        <v>61</v>
      </c>
      <c r="E56" s="1072">
        <v>614</v>
      </c>
      <c r="F56" s="1172"/>
      <c r="G56" s="1072">
        <v>1</v>
      </c>
      <c r="H56" s="1136" t="s">
        <v>1481</v>
      </c>
      <c r="I56" s="1072"/>
      <c r="J56" s="1072" t="s">
        <v>1482</v>
      </c>
      <c r="K56" s="1072"/>
      <c r="L56" s="1141">
        <v>43062.7</v>
      </c>
      <c r="M56" s="1073">
        <v>3</v>
      </c>
      <c r="N56" s="1074">
        <f t="shared" ref="N56:N62" si="4">IF(M56=0,"N/A",+L56/M56)</f>
        <v>14354.233333333332</v>
      </c>
      <c r="O56" s="1074">
        <f t="shared" ref="O56:O62" si="5">IF(M56=0,"N/A",+N56/12)</f>
        <v>1196.1861111111109</v>
      </c>
      <c r="P56" s="1075"/>
      <c r="Q56" s="1075">
        <v>11</v>
      </c>
      <c r="R56" s="1074">
        <f t="shared" ref="R56:R62" si="6">IF(M56=0,"N/A",+N56*P56+O56*Q56)</f>
        <v>13158.04722222222</v>
      </c>
      <c r="S56" s="1074">
        <f t="shared" si="0"/>
        <v>29904.652777777777</v>
      </c>
      <c r="U56" s="18"/>
    </row>
    <row r="57" spans="1:21" x14ac:dyDescent="0.2">
      <c r="A57" s="962">
        <v>42</v>
      </c>
      <c r="B57" s="1134">
        <v>42761</v>
      </c>
      <c r="C57" s="1864" t="s">
        <v>1766</v>
      </c>
      <c r="D57" s="1072">
        <v>61</v>
      </c>
      <c r="E57" s="1072" t="s">
        <v>1705</v>
      </c>
      <c r="F57" s="1172"/>
      <c r="G57" s="1072"/>
      <c r="H57" s="1136" t="s">
        <v>1706</v>
      </c>
      <c r="I57" s="1072" t="s">
        <v>1707</v>
      </c>
      <c r="J57" s="1072" t="s">
        <v>1701</v>
      </c>
      <c r="K57" s="1072" t="s">
        <v>201</v>
      </c>
      <c r="L57" s="1858">
        <v>25495.200000000001</v>
      </c>
      <c r="M57" s="1741">
        <v>5</v>
      </c>
      <c r="N57" s="1074">
        <f t="shared" si="4"/>
        <v>5099.04</v>
      </c>
      <c r="O57" s="1074">
        <f t="shared" si="5"/>
        <v>424.92</v>
      </c>
      <c r="P57" s="1075"/>
      <c r="Q57" s="1075">
        <v>8</v>
      </c>
      <c r="R57" s="1074">
        <f t="shared" si="6"/>
        <v>3399.36</v>
      </c>
      <c r="S57" s="1074">
        <f t="shared" ref="S57:S62" si="7">IF(M57=0,"N/A",+L57-R57)</f>
        <v>22095.84</v>
      </c>
      <c r="U57" s="18"/>
    </row>
    <row r="58" spans="1:21" x14ac:dyDescent="0.2">
      <c r="A58" s="962">
        <v>43</v>
      </c>
      <c r="B58" s="1134">
        <v>42800</v>
      </c>
      <c r="C58" s="1864" t="s">
        <v>1766</v>
      </c>
      <c r="D58" s="1072">
        <v>61</v>
      </c>
      <c r="E58" s="1071" t="s">
        <v>1756</v>
      </c>
      <c r="F58" s="1172"/>
      <c r="G58" s="1072">
        <v>1</v>
      </c>
      <c r="H58" s="1136" t="s">
        <v>1753</v>
      </c>
      <c r="I58" s="1072"/>
      <c r="J58" s="1072"/>
      <c r="K58" s="1072" t="s">
        <v>1774</v>
      </c>
      <c r="L58" s="1141">
        <v>4956</v>
      </c>
      <c r="M58" s="1073">
        <v>10</v>
      </c>
      <c r="N58" s="1074">
        <f t="shared" si="4"/>
        <v>495.6</v>
      </c>
      <c r="O58" s="1074">
        <f t="shared" si="5"/>
        <v>41.300000000000004</v>
      </c>
      <c r="P58" s="1075"/>
      <c r="Q58" s="1075">
        <v>6</v>
      </c>
      <c r="R58" s="1074">
        <f t="shared" si="6"/>
        <v>247.8</v>
      </c>
      <c r="S58" s="1074">
        <f t="shared" si="7"/>
        <v>4708.2</v>
      </c>
      <c r="U58" s="18"/>
    </row>
    <row r="59" spans="1:21" x14ac:dyDescent="0.2">
      <c r="A59" s="962">
        <v>44</v>
      </c>
      <c r="B59" s="1134">
        <v>42800</v>
      </c>
      <c r="C59" s="1864" t="s">
        <v>1766</v>
      </c>
      <c r="D59" s="1072">
        <v>61</v>
      </c>
      <c r="E59" s="1071" t="s">
        <v>1756</v>
      </c>
      <c r="F59" s="1172"/>
      <c r="G59" s="1072">
        <v>1</v>
      </c>
      <c r="H59" s="1136" t="s">
        <v>1767</v>
      </c>
      <c r="I59" s="1072" t="s">
        <v>1768</v>
      </c>
      <c r="J59" s="1072"/>
      <c r="K59" s="1072" t="s">
        <v>1774</v>
      </c>
      <c r="L59" s="1141">
        <v>50976</v>
      </c>
      <c r="M59" s="1741">
        <v>10</v>
      </c>
      <c r="N59" s="1074">
        <f t="shared" si="4"/>
        <v>5097.6000000000004</v>
      </c>
      <c r="O59" s="1074">
        <f t="shared" si="5"/>
        <v>424.8</v>
      </c>
      <c r="P59" s="1075"/>
      <c r="Q59" s="1075">
        <v>6</v>
      </c>
      <c r="R59" s="1074">
        <f t="shared" si="6"/>
        <v>2548.8000000000002</v>
      </c>
      <c r="S59" s="1074">
        <f t="shared" si="7"/>
        <v>48427.199999999997</v>
      </c>
      <c r="U59" s="18"/>
    </row>
    <row r="60" spans="1:21" x14ac:dyDescent="0.2">
      <c r="A60" s="962">
        <v>45</v>
      </c>
      <c r="B60" s="1134">
        <v>42800</v>
      </c>
      <c r="C60" s="1864" t="s">
        <v>1766</v>
      </c>
      <c r="D60" s="1072">
        <v>61</v>
      </c>
      <c r="E60" s="1071" t="s">
        <v>1756</v>
      </c>
      <c r="F60" s="1172"/>
      <c r="G60" s="1072">
        <v>1</v>
      </c>
      <c r="H60" s="1136" t="s">
        <v>1769</v>
      </c>
      <c r="I60" s="1072" t="s">
        <v>1461</v>
      </c>
      <c r="J60" s="1072"/>
      <c r="K60" s="1072" t="s">
        <v>1774</v>
      </c>
      <c r="L60" s="1141">
        <v>8071.2</v>
      </c>
      <c r="M60" s="1073">
        <v>10</v>
      </c>
      <c r="N60" s="1074">
        <f t="shared" si="4"/>
        <v>807.12</v>
      </c>
      <c r="O60" s="1074">
        <f t="shared" si="5"/>
        <v>67.260000000000005</v>
      </c>
      <c r="P60" s="1075"/>
      <c r="Q60" s="1075">
        <v>6</v>
      </c>
      <c r="R60" s="1074">
        <f t="shared" si="6"/>
        <v>403.56000000000006</v>
      </c>
      <c r="S60" s="1074">
        <f t="shared" si="7"/>
        <v>7667.6399999999994</v>
      </c>
      <c r="U60" s="18"/>
    </row>
    <row r="61" spans="1:21" x14ac:dyDescent="0.2">
      <c r="A61" s="962">
        <v>46</v>
      </c>
      <c r="B61" s="1134">
        <v>42800</v>
      </c>
      <c r="C61" s="1864" t="s">
        <v>1766</v>
      </c>
      <c r="D61" s="1072">
        <v>61</v>
      </c>
      <c r="E61" s="1071" t="s">
        <v>1756</v>
      </c>
      <c r="F61" s="1172"/>
      <c r="G61" s="1072">
        <v>1</v>
      </c>
      <c r="H61" s="1136" t="s">
        <v>1770</v>
      </c>
      <c r="I61" s="1072" t="s">
        <v>1771</v>
      </c>
      <c r="J61" s="1072"/>
      <c r="K61" s="1072" t="s">
        <v>1775</v>
      </c>
      <c r="L61" s="1141">
        <v>3610.8</v>
      </c>
      <c r="M61" s="1073">
        <v>10</v>
      </c>
      <c r="N61" s="1074">
        <f t="shared" si="4"/>
        <v>361.08000000000004</v>
      </c>
      <c r="O61" s="1074">
        <f t="shared" si="5"/>
        <v>30.090000000000003</v>
      </c>
      <c r="P61" s="1075"/>
      <c r="Q61" s="1075">
        <v>6</v>
      </c>
      <c r="R61" s="1074">
        <f t="shared" si="6"/>
        <v>180.54000000000002</v>
      </c>
      <c r="S61" s="1074">
        <f t="shared" si="7"/>
        <v>3430.26</v>
      </c>
      <c r="U61" s="18"/>
    </row>
    <row r="62" spans="1:21" ht="25.5" x14ac:dyDescent="0.2">
      <c r="A62" s="962">
        <v>47</v>
      </c>
      <c r="B62" s="1134">
        <v>42800</v>
      </c>
      <c r="C62" s="1864" t="s">
        <v>1766</v>
      </c>
      <c r="D62" s="1072">
        <v>61</v>
      </c>
      <c r="E62" s="1071" t="s">
        <v>1756</v>
      </c>
      <c r="F62" s="1172"/>
      <c r="G62" s="1072">
        <v>2</v>
      </c>
      <c r="H62" s="1136" t="s">
        <v>1772</v>
      </c>
      <c r="I62" s="1072" t="s">
        <v>1773</v>
      </c>
      <c r="J62" s="1072"/>
      <c r="K62" s="1072" t="s">
        <v>1774</v>
      </c>
      <c r="L62" s="1141">
        <v>8496</v>
      </c>
      <c r="M62" s="1073">
        <v>10</v>
      </c>
      <c r="N62" s="1074">
        <f t="shared" si="4"/>
        <v>849.6</v>
      </c>
      <c r="O62" s="1074">
        <f t="shared" si="5"/>
        <v>70.8</v>
      </c>
      <c r="P62" s="1075"/>
      <c r="Q62" s="1075">
        <v>6</v>
      </c>
      <c r="R62" s="1074">
        <f t="shared" si="6"/>
        <v>424.79999999999995</v>
      </c>
      <c r="S62" s="1074">
        <f t="shared" si="7"/>
        <v>8071.2</v>
      </c>
      <c r="T62" s="1074">
        <f>IF(N62=0,"N/A",+L59-S62)</f>
        <v>42904.800000000003</v>
      </c>
      <c r="U62" s="18"/>
    </row>
    <row r="63" spans="1:21" ht="13.5" x14ac:dyDescent="0.25">
      <c r="A63" s="411"/>
      <c r="B63" s="1857"/>
      <c r="C63" s="1864" t="s">
        <v>1766</v>
      </c>
      <c r="D63" s="1053"/>
      <c r="E63" s="1053"/>
      <c r="F63" s="1053"/>
      <c r="G63" s="407"/>
      <c r="H63" s="411"/>
      <c r="I63" s="1053"/>
      <c r="J63" s="411"/>
      <c r="K63" s="1053"/>
      <c r="L63" s="1914">
        <f>SUM(L17:L57)</f>
        <v>428143.31</v>
      </c>
      <c r="M63" s="1914"/>
      <c r="N63" s="1915">
        <f>SUM(N17:N57)</f>
        <v>70912.765333333329</v>
      </c>
      <c r="O63" s="1915">
        <f>SUM(O22:O62)</f>
        <v>6543.6471111111114</v>
      </c>
      <c r="P63" s="1916"/>
      <c r="Q63" s="1057"/>
      <c r="R63" s="1056">
        <f>SUM(R17:R57)</f>
        <v>278470.78336111107</v>
      </c>
      <c r="S63" s="1056">
        <f>SUM(S17:S57)</f>
        <v>149672.5266388889</v>
      </c>
      <c r="T63" s="18">
        <f>SUM(R63:S63)</f>
        <v>428143.30999999994</v>
      </c>
      <c r="U63" s="18"/>
    </row>
    <row r="64" spans="1:21" ht="15" x14ac:dyDescent="0.3">
      <c r="A64" s="203"/>
      <c r="B64" s="114"/>
      <c r="C64" s="1870"/>
      <c r="D64" s="115"/>
      <c r="E64" s="115"/>
      <c r="F64" s="114"/>
      <c r="G64" s="203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3"/>
      <c r="B65" s="114"/>
      <c r="C65" s="1868">
        <v>611</v>
      </c>
      <c r="D65" s="1652">
        <v>735.84</v>
      </c>
      <c r="E65" s="1652" t="s">
        <v>52</v>
      </c>
      <c r="F65" s="114"/>
      <c r="G65" s="203"/>
      <c r="H65" s="117"/>
      <c r="I65" s="115"/>
      <c r="J65" s="117"/>
      <c r="K65" s="115"/>
      <c r="L65" s="115"/>
      <c r="N65" s="115"/>
      <c r="O65" s="115"/>
      <c r="P65" s="115"/>
      <c r="Q65" s="115"/>
      <c r="R65" s="115"/>
      <c r="S65" s="118"/>
    </row>
    <row r="66" spans="1:19" ht="15" x14ac:dyDescent="0.3">
      <c r="A66" s="203"/>
      <c r="B66" s="114"/>
      <c r="C66" s="1868">
        <v>613</v>
      </c>
      <c r="D66" s="1652">
        <v>2366.3200000000002</v>
      </c>
      <c r="E66" s="1652"/>
      <c r="F66" s="114"/>
      <c r="G66" s="203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ht="15" x14ac:dyDescent="0.3">
      <c r="A67" s="203"/>
      <c r="B67" s="114"/>
      <c r="C67" s="1868">
        <v>614</v>
      </c>
      <c r="D67" s="1652">
        <v>1621.11</v>
      </c>
      <c r="E67" s="1652"/>
      <c r="F67" s="114"/>
      <c r="G67" s="203"/>
      <c r="H67" s="117"/>
      <c r="I67" s="115"/>
      <c r="J67" s="117"/>
      <c r="K67" s="1825"/>
      <c r="L67" s="115"/>
      <c r="M67" s="115"/>
      <c r="O67" s="115"/>
      <c r="P67" s="115"/>
      <c r="Q67" s="115"/>
      <c r="R67" s="115"/>
      <c r="S67" s="118"/>
    </row>
    <row r="68" spans="1:19" ht="15" x14ac:dyDescent="0.3">
      <c r="A68" s="203"/>
      <c r="B68" s="114"/>
      <c r="C68" s="1868">
        <v>617</v>
      </c>
      <c r="D68" s="1652">
        <v>734.21</v>
      </c>
      <c r="E68" s="1652"/>
      <c r="F68" s="114"/>
      <c r="G68" s="203"/>
      <c r="H68" s="117"/>
      <c r="I68" s="115"/>
      <c r="J68" s="117"/>
      <c r="K68" s="115"/>
      <c r="L68" s="115"/>
      <c r="M68" s="1667"/>
      <c r="N68" s="115"/>
      <c r="O68" s="115"/>
      <c r="P68" s="115"/>
      <c r="Q68" s="115"/>
      <c r="R68" s="115"/>
      <c r="S68" s="118"/>
    </row>
    <row r="69" spans="1:19" ht="15" x14ac:dyDescent="0.3">
      <c r="A69" s="203"/>
      <c r="B69" s="114"/>
      <c r="C69" s="1868">
        <v>619</v>
      </c>
      <c r="D69" s="1652">
        <v>253.61</v>
      </c>
      <c r="E69" s="1652"/>
      <c r="F69" s="114"/>
      <c r="G69" s="203"/>
      <c r="H69" s="117"/>
      <c r="I69" s="115"/>
      <c r="J69" s="117"/>
      <c r="K69" s="115"/>
      <c r="L69" s="115"/>
      <c r="M69" s="115"/>
      <c r="N69" s="115"/>
      <c r="O69" s="115"/>
      <c r="P69" s="115"/>
      <c r="Q69" s="115"/>
      <c r="R69" s="115"/>
      <c r="S69" s="118"/>
    </row>
    <row r="70" spans="1:19" ht="15" x14ac:dyDescent="0.3">
      <c r="A70" s="203"/>
      <c r="B70" s="114"/>
      <c r="C70" s="1868">
        <v>2656</v>
      </c>
      <c r="D70" s="1652">
        <v>832.56</v>
      </c>
      <c r="E70" s="1652"/>
      <c r="F70" s="114"/>
      <c r="G70" s="203"/>
      <c r="H70" s="117"/>
      <c r="I70" s="115"/>
      <c r="J70" s="117"/>
      <c r="K70" s="115"/>
      <c r="L70" s="115"/>
      <c r="M70" s="115"/>
      <c r="N70" s="115"/>
      <c r="O70" s="115"/>
      <c r="P70" s="115"/>
      <c r="Q70" s="115"/>
      <c r="R70" s="115"/>
      <c r="S70" s="118"/>
    </row>
    <row r="71" spans="1:19" ht="15" x14ac:dyDescent="0.3">
      <c r="A71" s="203"/>
      <c r="B71" s="114"/>
      <c r="C71" s="1868"/>
      <c r="D71" s="1680">
        <f>SUM(D65:D70)</f>
        <v>6543.65</v>
      </c>
      <c r="E71" s="1680"/>
      <c r="F71" s="114"/>
      <c r="G71" s="203"/>
      <c r="H71" s="117"/>
      <c r="I71" s="115"/>
      <c r="J71" s="117"/>
      <c r="K71" s="115"/>
      <c r="L71" s="115"/>
      <c r="M71" s="115"/>
      <c r="N71" s="115"/>
      <c r="O71" s="115"/>
      <c r="P71" s="115"/>
      <c r="Q71" s="115"/>
      <c r="R71" s="115"/>
      <c r="S71" s="118"/>
    </row>
    <row r="72" spans="1:19" s="115" customFormat="1" ht="15" x14ac:dyDescent="0.3">
      <c r="A72" s="1992" t="s">
        <v>51</v>
      </c>
      <c r="B72" s="1992"/>
      <c r="C72" s="1992"/>
      <c r="D72" s="1992"/>
      <c r="E72" s="1992"/>
      <c r="F72" s="1992"/>
      <c r="G72" s="1992"/>
      <c r="H72" s="116"/>
      <c r="I72" s="1993" t="s">
        <v>1620</v>
      </c>
      <c r="J72" s="1993"/>
      <c r="K72" s="1993"/>
      <c r="L72" s="1993"/>
      <c r="M72" s="1993"/>
      <c r="O72" s="1105"/>
      <c r="P72" s="1992" t="s">
        <v>1621</v>
      </c>
      <c r="Q72" s="1992"/>
      <c r="R72" s="1992"/>
      <c r="S72" s="1992"/>
    </row>
    <row r="73" spans="1:19" ht="15" x14ac:dyDescent="0.3">
      <c r="A73" s="115"/>
      <c r="B73" s="114"/>
      <c r="C73" s="1867"/>
      <c r="D73" s="115"/>
      <c r="E73" s="115"/>
      <c r="F73" s="114"/>
      <c r="G73" s="203"/>
      <c r="H73" s="117"/>
      <c r="I73" s="115"/>
      <c r="J73" s="117"/>
      <c r="K73" s="115"/>
      <c r="L73" s="115"/>
      <c r="M73" s="115"/>
      <c r="N73" s="115"/>
      <c r="O73" s="118"/>
      <c r="P73" s="115"/>
      <c r="Q73" s="115"/>
      <c r="R73" s="115"/>
      <c r="S73" s="115"/>
    </row>
    <row r="74" spans="1:19" ht="15" x14ac:dyDescent="0.3">
      <c r="A74" s="115"/>
      <c r="B74" s="114"/>
      <c r="C74" s="1867"/>
      <c r="D74" s="115"/>
      <c r="E74" s="115"/>
      <c r="F74" s="114"/>
      <c r="G74" s="203"/>
      <c r="H74" s="117"/>
      <c r="I74" s="115"/>
      <c r="J74" s="117"/>
      <c r="K74" s="115"/>
      <c r="L74" s="115"/>
      <c r="M74" s="115"/>
      <c r="N74" s="115"/>
      <c r="O74" s="118"/>
      <c r="P74" s="115"/>
      <c r="Q74" s="115"/>
      <c r="R74" s="115"/>
      <c r="S74" s="115"/>
    </row>
    <row r="75" spans="1:19" ht="15" x14ac:dyDescent="0.3">
      <c r="A75" s="115"/>
      <c r="B75" s="114"/>
      <c r="C75" s="1867"/>
      <c r="D75" s="115"/>
      <c r="E75" s="115"/>
      <c r="F75" s="114"/>
      <c r="G75" s="203"/>
      <c r="H75" s="117"/>
      <c r="I75" s="115"/>
      <c r="J75" s="117"/>
      <c r="K75" s="115"/>
      <c r="L75" s="115"/>
      <c r="M75" s="115"/>
      <c r="N75" s="115"/>
      <c r="O75" s="118"/>
      <c r="P75" s="115"/>
      <c r="Q75" s="115"/>
      <c r="R75" s="115"/>
      <c r="S75" s="115"/>
    </row>
    <row r="76" spans="1:19" ht="15" x14ac:dyDescent="0.3">
      <c r="A76" s="115"/>
      <c r="B76" s="114"/>
      <c r="C76" s="1867"/>
      <c r="D76" s="115"/>
      <c r="E76" s="115"/>
      <c r="F76" s="114"/>
      <c r="G76" s="203"/>
      <c r="H76" s="117"/>
      <c r="I76" s="115"/>
      <c r="J76" s="117"/>
      <c r="K76" s="115"/>
      <c r="L76" s="115"/>
      <c r="M76" s="115"/>
      <c r="N76" s="115"/>
      <c r="O76" s="118"/>
      <c r="P76" s="115"/>
      <c r="Q76" s="115"/>
      <c r="R76" s="115"/>
      <c r="S76" s="118"/>
    </row>
    <row r="77" spans="1:19" ht="15" x14ac:dyDescent="0.3">
      <c r="B77" s="115"/>
      <c r="C77" s="1869"/>
      <c r="D77" s="121"/>
      <c r="E77" s="121"/>
      <c r="F77" s="115"/>
      <c r="G77" s="1989"/>
      <c r="H77" s="1989"/>
      <c r="I77" s="115"/>
      <c r="J77" s="114"/>
      <c r="K77" s="114"/>
      <c r="L77" s="114"/>
      <c r="M77" s="114"/>
      <c r="N77" s="115"/>
      <c r="O77" s="114"/>
      <c r="P77" s="115"/>
      <c r="Q77" s="115"/>
      <c r="R77" s="115"/>
      <c r="S77" s="115"/>
    </row>
  </sheetData>
  <mergeCells count="9">
    <mergeCell ref="A9:S9"/>
    <mergeCell ref="A11:S11"/>
    <mergeCell ref="A12:S12"/>
    <mergeCell ref="A13:S13"/>
    <mergeCell ref="A72:G72"/>
    <mergeCell ref="I72:M72"/>
    <mergeCell ref="P72:S72"/>
    <mergeCell ref="G77:H77"/>
    <mergeCell ref="A10:S10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B38" zoomScale="80" zoomScaleNormal="78" zoomScaleSheetLayoutView="80" workbookViewId="0">
      <selection activeCell="Q60" sqref="Q60"/>
    </sheetView>
  </sheetViews>
  <sheetFormatPr baseColWidth="10" defaultColWidth="9.140625" defaultRowHeight="12.75" x14ac:dyDescent="0.2"/>
  <cols>
    <col min="1" max="1" width="5.85546875" style="1265" customWidth="1"/>
    <col min="2" max="2" width="13" style="1265" customWidth="1"/>
    <col min="3" max="3" width="11.85546875" style="1265" customWidth="1"/>
    <col min="4" max="4" width="10.5703125" style="1265" customWidth="1"/>
    <col min="5" max="5" width="14.7109375" style="1265" customWidth="1"/>
    <col min="6" max="6" width="9.140625" style="1265" customWidth="1"/>
    <col min="7" max="7" width="5.85546875" style="1265" customWidth="1"/>
    <col min="8" max="8" width="40.28515625" style="58" customWidth="1"/>
    <col min="9" max="9" width="8.5703125" style="1265" customWidth="1"/>
    <col min="10" max="10" width="16.5703125" style="1265" customWidth="1"/>
    <col min="11" max="11" width="21.5703125" style="1265" customWidth="1"/>
    <col min="12" max="12" width="17" style="1265" customWidth="1"/>
    <col min="13" max="13" width="6.5703125" style="1265" customWidth="1"/>
    <col min="14" max="14" width="14" style="1265" customWidth="1"/>
    <col min="15" max="15" width="16.140625" style="1265" customWidth="1"/>
    <col min="16" max="16" width="7.85546875" style="1265" customWidth="1"/>
    <col min="17" max="17" width="5.140625" style="1265" customWidth="1"/>
    <col min="18" max="18" width="18" style="1265" customWidth="1"/>
    <col min="19" max="19" width="18.7109375" style="1265" customWidth="1"/>
    <col min="20" max="20" width="9.140625" style="1265"/>
    <col min="21" max="21" width="13.28515625" style="1265" customWidth="1"/>
    <col min="22" max="16384" width="9.140625" style="1265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801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78" t="s">
        <v>0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ht="28.5" customHeight="1" x14ac:dyDescent="0.2">
      <c r="A14" s="1978"/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2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8" t="s">
        <v>3</v>
      </c>
      <c r="B16" s="1978"/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  <c r="N16" s="1978"/>
      <c r="O16" s="1978"/>
      <c r="P16" s="1978"/>
      <c r="Q16" s="1978"/>
      <c r="R16" s="1978"/>
      <c r="S16" s="1978"/>
    </row>
    <row r="17" spans="1:19" x14ac:dyDescent="0.2">
      <c r="A17" s="1975" t="s">
        <v>1815</v>
      </c>
      <c r="B17" s="1975"/>
      <c r="C17" s="1975"/>
      <c r="D17" s="1975"/>
      <c r="E17" s="1975"/>
      <c r="F17" s="1975"/>
      <c r="G17" s="1975"/>
      <c r="H17" s="1975"/>
      <c r="I17" s="1975"/>
      <c r="J17" s="1975"/>
      <c r="K17" s="1975"/>
      <c r="L17" s="1975"/>
      <c r="M17" s="1975"/>
      <c r="N17" s="1975"/>
      <c r="O17" s="1975"/>
      <c r="P17" s="1975"/>
      <c r="Q17" s="1975"/>
      <c r="R17" s="1975"/>
      <c r="S17" s="1975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1"/>
      <c r="I18" s="80"/>
      <c r="J18" s="80"/>
      <c r="K18" s="80"/>
      <c r="L18" s="80"/>
      <c r="M18" s="1266"/>
      <c r="N18" s="1266"/>
      <c r="O18" s="1266"/>
      <c r="P18" s="1266"/>
      <c r="Q18" s="1266"/>
      <c r="R18" s="1266"/>
      <c r="S18" s="1266"/>
    </row>
    <row r="19" spans="1:19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5" t="s">
        <v>1616</v>
      </c>
      <c r="N19" s="1261" t="s">
        <v>1615</v>
      </c>
      <c r="O19" s="1261" t="s">
        <v>1614</v>
      </c>
      <c r="P19" s="1260" t="s">
        <v>1618</v>
      </c>
      <c r="Q19" s="1261" t="s">
        <v>1617</v>
      </c>
      <c r="R19" s="1260" t="s">
        <v>1805</v>
      </c>
      <c r="S19" s="1260" t="s">
        <v>1619</v>
      </c>
    </row>
    <row r="20" spans="1:19" ht="15.75" x14ac:dyDescent="0.25">
      <c r="A20" s="222">
        <v>1</v>
      </c>
      <c r="B20" s="797">
        <v>2</v>
      </c>
      <c r="C20" s="797">
        <v>3</v>
      </c>
      <c r="D20" s="797">
        <v>4</v>
      </c>
      <c r="E20" s="797">
        <v>5</v>
      </c>
      <c r="F20" s="797">
        <v>6</v>
      </c>
      <c r="G20" s="797">
        <v>7</v>
      </c>
      <c r="H20" s="1345">
        <v>8</v>
      </c>
      <c r="I20" s="797">
        <v>9</v>
      </c>
      <c r="J20" s="797">
        <v>10</v>
      </c>
      <c r="K20" s="797">
        <v>11</v>
      </c>
      <c r="L20" s="797">
        <v>12</v>
      </c>
      <c r="M20" s="797">
        <v>13</v>
      </c>
      <c r="N20" s="797">
        <v>14</v>
      </c>
      <c r="O20" s="797">
        <v>15</v>
      </c>
      <c r="P20" s="797">
        <v>16</v>
      </c>
      <c r="Q20" s="797">
        <v>17</v>
      </c>
      <c r="R20" s="797">
        <v>18</v>
      </c>
      <c r="S20" s="797">
        <v>19</v>
      </c>
    </row>
    <row r="21" spans="1:19" ht="15.75" x14ac:dyDescent="0.2">
      <c r="A21" s="956">
        <v>1</v>
      </c>
      <c r="B21" s="1291">
        <v>41486</v>
      </c>
      <c r="C21" s="1399" t="s">
        <v>157</v>
      </c>
      <c r="D21" s="1293">
        <v>61</v>
      </c>
      <c r="E21" s="1293">
        <v>616</v>
      </c>
      <c r="F21" s="1317"/>
      <c r="G21" s="1293">
        <v>1</v>
      </c>
      <c r="H21" s="1295" t="s">
        <v>308</v>
      </c>
      <c r="I21" s="1317"/>
      <c r="J21" s="1293" t="s">
        <v>1005</v>
      </c>
      <c r="K21" s="1293" t="s">
        <v>1575</v>
      </c>
      <c r="L21" s="1297">
        <v>5900</v>
      </c>
      <c r="M21" s="1308">
        <v>3</v>
      </c>
      <c r="N21" s="1674"/>
      <c r="O21" s="1299"/>
      <c r="P21" s="1300">
        <v>3</v>
      </c>
      <c r="Q21" s="1300"/>
      <c r="R21" s="1299">
        <v>5900</v>
      </c>
      <c r="S21" s="1299">
        <f t="shared" ref="S21:S59" si="0">IF(M21=0,"N/A",+L21-R21)</f>
        <v>0</v>
      </c>
    </row>
    <row r="22" spans="1:19" ht="15.75" x14ac:dyDescent="0.2">
      <c r="A22" s="956">
        <v>2</v>
      </c>
      <c r="B22" s="1291">
        <v>40015</v>
      </c>
      <c r="C22" s="1399" t="s">
        <v>157</v>
      </c>
      <c r="D22" s="1293">
        <v>61</v>
      </c>
      <c r="E22" s="1293">
        <v>614</v>
      </c>
      <c r="F22" s="1294"/>
      <c r="G22" s="1293">
        <v>1</v>
      </c>
      <c r="H22" s="1295" t="s">
        <v>126</v>
      </c>
      <c r="I22" s="1317"/>
      <c r="J22" s="1293" t="s">
        <v>418</v>
      </c>
      <c r="K22" s="1293" t="s">
        <v>934</v>
      </c>
      <c r="L22" s="1297">
        <v>6656.08</v>
      </c>
      <c r="M22" s="1298">
        <v>3</v>
      </c>
      <c r="N22" s="1674"/>
      <c r="O22" s="1299"/>
      <c r="P22" s="1300">
        <v>3</v>
      </c>
      <c r="Q22" s="1300"/>
      <c r="R22" s="1299">
        <v>6656.08</v>
      </c>
      <c r="S22" s="1299">
        <f t="shared" si="0"/>
        <v>0</v>
      </c>
    </row>
    <row r="23" spans="1:19" ht="15.75" x14ac:dyDescent="0.2">
      <c r="A23" s="956">
        <v>3</v>
      </c>
      <c r="B23" s="1291">
        <v>40008</v>
      </c>
      <c r="C23" s="1399" t="s">
        <v>157</v>
      </c>
      <c r="D23" s="1293">
        <v>61</v>
      </c>
      <c r="E23" s="1293">
        <v>614</v>
      </c>
      <c r="F23" s="1294"/>
      <c r="G23" s="1293">
        <v>1</v>
      </c>
      <c r="H23" s="1295" t="s">
        <v>88</v>
      </c>
      <c r="I23" s="1317"/>
      <c r="J23" s="1293" t="s">
        <v>419</v>
      </c>
      <c r="K23" s="1293" t="s">
        <v>934</v>
      </c>
      <c r="L23" s="1297">
        <v>186.76</v>
      </c>
      <c r="M23" s="1298">
        <v>3</v>
      </c>
      <c r="N23" s="1674"/>
      <c r="O23" s="1299"/>
      <c r="P23" s="1300">
        <v>3</v>
      </c>
      <c r="Q23" s="1300"/>
      <c r="R23" s="1299">
        <v>186.76</v>
      </c>
      <c r="S23" s="1299">
        <f t="shared" si="0"/>
        <v>0</v>
      </c>
    </row>
    <row r="24" spans="1:19" ht="15.75" x14ac:dyDescent="0.2">
      <c r="A24" s="956">
        <v>4</v>
      </c>
      <c r="B24" s="1291">
        <v>40008</v>
      </c>
      <c r="C24" s="1399" t="s">
        <v>157</v>
      </c>
      <c r="D24" s="1293">
        <v>61</v>
      </c>
      <c r="E24" s="1293">
        <v>614</v>
      </c>
      <c r="F24" s="1294"/>
      <c r="G24" s="1293">
        <v>2</v>
      </c>
      <c r="H24" s="1295" t="s">
        <v>340</v>
      </c>
      <c r="I24" s="1317"/>
      <c r="J24" s="1293" t="s">
        <v>73</v>
      </c>
      <c r="K24" s="1293" t="s">
        <v>934</v>
      </c>
      <c r="L24" s="1297">
        <v>415.28</v>
      </c>
      <c r="M24" s="1298">
        <v>3</v>
      </c>
      <c r="N24" s="1674"/>
      <c r="O24" s="1299"/>
      <c r="P24" s="1300">
        <v>3</v>
      </c>
      <c r="Q24" s="1300"/>
      <c r="R24" s="1299">
        <v>415.28</v>
      </c>
      <c r="S24" s="1299">
        <f t="shared" si="0"/>
        <v>0</v>
      </c>
    </row>
    <row r="25" spans="1:19" ht="15.75" x14ac:dyDescent="0.2">
      <c r="A25" s="956">
        <v>5</v>
      </c>
      <c r="B25" s="1291">
        <v>41926</v>
      </c>
      <c r="C25" s="1399" t="s">
        <v>157</v>
      </c>
      <c r="D25" s="1400">
        <v>61</v>
      </c>
      <c r="E25" s="1400" t="s">
        <v>1106</v>
      </c>
      <c r="F25" s="1401"/>
      <c r="G25" s="1402">
        <v>1</v>
      </c>
      <c r="H25" s="1403" t="s">
        <v>30</v>
      </c>
      <c r="I25" s="1402"/>
      <c r="J25" s="1402" t="s">
        <v>129</v>
      </c>
      <c r="K25" s="1293" t="s">
        <v>165</v>
      </c>
      <c r="L25" s="1404">
        <v>3127</v>
      </c>
      <c r="M25" s="1357">
        <v>3</v>
      </c>
      <c r="N25" s="1301">
        <f t="shared" ref="N25:N30" si="1">IF(M25=0,"N/A",+L25/M25)</f>
        <v>1042.3333333333333</v>
      </c>
      <c r="O25" s="1672">
        <f t="shared" ref="O25:O30" si="2">IF(M25=0,"N/A",+N25/12)</f>
        <v>86.8611111111111</v>
      </c>
      <c r="P25" s="1302">
        <v>2</v>
      </c>
      <c r="Q25" s="1302">
        <v>11</v>
      </c>
      <c r="R25" s="1301">
        <f t="shared" ref="R25:R30" si="3">IF(M25=0,"N/A",+N25*P25+O25*Q25)</f>
        <v>3040.1388888888887</v>
      </c>
      <c r="S25" s="1301">
        <f t="shared" si="0"/>
        <v>86.861111111111313</v>
      </c>
    </row>
    <row r="26" spans="1:19" ht="15.75" x14ac:dyDescent="0.2">
      <c r="A26" s="956">
        <v>6</v>
      </c>
      <c r="B26" s="1291">
        <v>40008</v>
      </c>
      <c r="C26" s="1399" t="s">
        <v>157</v>
      </c>
      <c r="D26" s="1293">
        <v>61</v>
      </c>
      <c r="E26" s="1293">
        <v>614</v>
      </c>
      <c r="F26" s="1294"/>
      <c r="G26" s="1293">
        <v>1</v>
      </c>
      <c r="H26" s="1295" t="s">
        <v>31</v>
      </c>
      <c r="I26" s="1317"/>
      <c r="J26" s="1293" t="s">
        <v>73</v>
      </c>
      <c r="K26" s="1293" t="s">
        <v>934</v>
      </c>
      <c r="L26" s="1297">
        <v>11122.08</v>
      </c>
      <c r="M26" s="1298">
        <v>3</v>
      </c>
      <c r="N26" s="1455"/>
      <c r="O26" s="1930"/>
      <c r="P26" s="1773">
        <v>3</v>
      </c>
      <c r="Q26" s="1773"/>
      <c r="R26" s="1455">
        <v>11122.08</v>
      </c>
      <c r="S26" s="1455">
        <f>IF(M26=0,"N/A",+L26-R26)</f>
        <v>0</v>
      </c>
    </row>
    <row r="27" spans="1:19" ht="15.75" x14ac:dyDescent="0.2">
      <c r="A27" s="956">
        <v>7</v>
      </c>
      <c r="B27" s="1311">
        <v>39980</v>
      </c>
      <c r="C27" s="1399" t="s">
        <v>157</v>
      </c>
      <c r="D27" s="1293">
        <v>61</v>
      </c>
      <c r="E27" s="1293">
        <v>617</v>
      </c>
      <c r="F27" s="1293"/>
      <c r="G27" s="1293">
        <v>1</v>
      </c>
      <c r="H27" s="1295" t="s">
        <v>401</v>
      </c>
      <c r="I27" s="1293"/>
      <c r="J27" s="1293"/>
      <c r="K27" s="1293" t="s">
        <v>934</v>
      </c>
      <c r="L27" s="1297">
        <v>7500</v>
      </c>
      <c r="M27" s="1298">
        <v>10</v>
      </c>
      <c r="N27" s="1301">
        <f t="shared" si="1"/>
        <v>750</v>
      </c>
      <c r="O27" s="1672">
        <f t="shared" si="2"/>
        <v>62.5</v>
      </c>
      <c r="P27" s="1302">
        <v>8</v>
      </c>
      <c r="Q27" s="1302">
        <v>3</v>
      </c>
      <c r="R27" s="1301">
        <f t="shared" si="3"/>
        <v>6187.5</v>
      </c>
      <c r="S27" s="1301">
        <f>IF(M27=0,"N/A",+L27-R27)</f>
        <v>1312.5</v>
      </c>
    </row>
    <row r="28" spans="1:19" ht="15.75" x14ac:dyDescent="0.2">
      <c r="A28" s="956">
        <v>8</v>
      </c>
      <c r="B28" s="1291">
        <v>40008</v>
      </c>
      <c r="C28" s="1399" t="s">
        <v>157</v>
      </c>
      <c r="D28" s="1293">
        <v>61</v>
      </c>
      <c r="E28" s="1293">
        <v>617</v>
      </c>
      <c r="F28" s="1294"/>
      <c r="G28" s="1293">
        <v>1</v>
      </c>
      <c r="H28" s="1295" t="s">
        <v>146</v>
      </c>
      <c r="I28" s="1317"/>
      <c r="J28" s="1293" t="s">
        <v>19</v>
      </c>
      <c r="K28" s="1293" t="s">
        <v>934</v>
      </c>
      <c r="L28" s="1297">
        <v>5567.07</v>
      </c>
      <c r="M28" s="1298">
        <v>10</v>
      </c>
      <c r="N28" s="1301">
        <f t="shared" si="1"/>
        <v>556.70699999999999</v>
      </c>
      <c r="O28" s="1672">
        <f t="shared" si="2"/>
        <v>46.392249999999997</v>
      </c>
      <c r="P28" s="1302">
        <v>8</v>
      </c>
      <c r="Q28" s="1302">
        <v>2</v>
      </c>
      <c r="R28" s="1301">
        <f t="shared" si="3"/>
        <v>4546.4404999999997</v>
      </c>
      <c r="S28" s="1301">
        <f t="shared" si="0"/>
        <v>1020.6295</v>
      </c>
    </row>
    <row r="29" spans="1:19" ht="15.75" x14ac:dyDescent="0.2">
      <c r="A29" s="956">
        <v>9</v>
      </c>
      <c r="B29" s="1325">
        <v>39445</v>
      </c>
      <c r="C29" s="1399" t="s">
        <v>157</v>
      </c>
      <c r="D29" s="1293">
        <v>61</v>
      </c>
      <c r="E29" s="1293">
        <v>617</v>
      </c>
      <c r="F29" s="1294"/>
      <c r="G29" s="1293">
        <v>1</v>
      </c>
      <c r="H29" s="1295" t="s">
        <v>1662</v>
      </c>
      <c r="I29" s="1293"/>
      <c r="J29" s="1361"/>
      <c r="K29" s="1293" t="s">
        <v>934</v>
      </c>
      <c r="L29" s="1297">
        <v>1780</v>
      </c>
      <c r="M29" s="1298">
        <v>10</v>
      </c>
      <c r="N29" s="1301">
        <f t="shared" si="1"/>
        <v>178</v>
      </c>
      <c r="O29" s="1672">
        <f t="shared" si="2"/>
        <v>14.833333333333334</v>
      </c>
      <c r="P29" s="1302">
        <v>9</v>
      </c>
      <c r="Q29" s="1302">
        <v>9</v>
      </c>
      <c r="R29" s="1301">
        <f t="shared" si="3"/>
        <v>1735.5</v>
      </c>
      <c r="S29" s="1301">
        <f t="shared" si="0"/>
        <v>44.5</v>
      </c>
    </row>
    <row r="30" spans="1:19" ht="15.75" x14ac:dyDescent="0.2">
      <c r="A30" s="956">
        <v>10</v>
      </c>
      <c r="B30" s="1291">
        <v>39660</v>
      </c>
      <c r="C30" s="1399" t="s">
        <v>157</v>
      </c>
      <c r="D30" s="1293">
        <v>61</v>
      </c>
      <c r="E30" s="1293">
        <v>617</v>
      </c>
      <c r="F30" s="1294"/>
      <c r="G30" s="1293">
        <v>1</v>
      </c>
      <c r="H30" s="1295" t="s">
        <v>85</v>
      </c>
      <c r="I30" s="1293"/>
      <c r="J30" s="1293" t="s">
        <v>19</v>
      </c>
      <c r="K30" s="1293" t="s">
        <v>934</v>
      </c>
      <c r="L30" s="1297">
        <v>3335</v>
      </c>
      <c r="M30" s="1298">
        <v>10</v>
      </c>
      <c r="N30" s="1301">
        <f t="shared" si="1"/>
        <v>333.5</v>
      </c>
      <c r="O30" s="1672">
        <f t="shared" si="2"/>
        <v>27.791666666666668</v>
      </c>
      <c r="P30" s="1302">
        <v>9</v>
      </c>
      <c r="Q30" s="1302">
        <v>2</v>
      </c>
      <c r="R30" s="1301">
        <f t="shared" si="3"/>
        <v>3057.0833333333335</v>
      </c>
      <c r="S30" s="1301">
        <f t="shared" si="0"/>
        <v>277.91666666666652</v>
      </c>
    </row>
    <row r="31" spans="1:19" ht="15.75" x14ac:dyDescent="0.2">
      <c r="A31" s="956">
        <v>11</v>
      </c>
      <c r="B31" s="1291">
        <v>40546</v>
      </c>
      <c r="C31" s="1399" t="s">
        <v>157</v>
      </c>
      <c r="D31" s="1293">
        <v>61</v>
      </c>
      <c r="E31" s="1293">
        <v>617</v>
      </c>
      <c r="F31" s="1317"/>
      <c r="G31" s="1293">
        <v>1</v>
      </c>
      <c r="H31" s="1295" t="s">
        <v>691</v>
      </c>
      <c r="I31" s="1293" t="s">
        <v>692</v>
      </c>
      <c r="J31" s="1293" t="s">
        <v>543</v>
      </c>
      <c r="K31" s="1293" t="s">
        <v>934</v>
      </c>
      <c r="L31" s="1314">
        <v>5505</v>
      </c>
      <c r="M31" s="1298">
        <v>5</v>
      </c>
      <c r="N31" s="1455"/>
      <c r="O31" s="1455"/>
      <c r="P31" s="1773">
        <v>5</v>
      </c>
      <c r="Q31" s="1773"/>
      <c r="R31" s="1455">
        <v>5505</v>
      </c>
      <c r="S31" s="1301">
        <f>IF(M31=0,"N/A",+L31-R31)</f>
        <v>0</v>
      </c>
    </row>
    <row r="32" spans="1:19" ht="15.75" x14ac:dyDescent="0.2">
      <c r="A32" s="956">
        <v>12</v>
      </c>
      <c r="B32" s="1291">
        <v>42335</v>
      </c>
      <c r="C32" s="1399" t="s">
        <v>157</v>
      </c>
      <c r="D32" s="1293">
        <v>61</v>
      </c>
      <c r="E32" s="1293" t="s">
        <v>1115</v>
      </c>
      <c r="F32" s="1317"/>
      <c r="G32" s="1293">
        <v>1</v>
      </c>
      <c r="H32" s="1295" t="s">
        <v>139</v>
      </c>
      <c r="I32" s="1293" t="s">
        <v>1224</v>
      </c>
      <c r="J32" s="1293" t="s">
        <v>42</v>
      </c>
      <c r="K32" s="1293" t="s">
        <v>934</v>
      </c>
      <c r="L32" s="1314">
        <v>5782</v>
      </c>
      <c r="M32" s="1298">
        <v>10</v>
      </c>
      <c r="N32" s="1301">
        <f>IF(M32=0,"N/A",+L32/M32)</f>
        <v>578.20000000000005</v>
      </c>
      <c r="O32" s="1672">
        <f>IF(M32=0,"N/A",+N32/12)</f>
        <v>48.183333333333337</v>
      </c>
      <c r="P32" s="1302">
        <v>1</v>
      </c>
      <c r="Q32" s="1302">
        <v>10</v>
      </c>
      <c r="R32" s="1301">
        <f>IF(M32=0,"N/A",+N32*P32+O32*Q32)</f>
        <v>1060.0333333333333</v>
      </c>
      <c r="S32" s="1301">
        <f>IF(M32=0,"N/A",+L32-R32)</f>
        <v>4721.9666666666672</v>
      </c>
    </row>
    <row r="33" spans="1:19" ht="15.75" x14ac:dyDescent="0.2">
      <c r="A33" s="956">
        <v>13</v>
      </c>
      <c r="B33" s="1291">
        <v>42075</v>
      </c>
      <c r="C33" s="1399" t="s">
        <v>157</v>
      </c>
      <c r="D33" s="1293">
        <v>61</v>
      </c>
      <c r="E33" s="1293">
        <v>614</v>
      </c>
      <c r="F33" s="1317"/>
      <c r="G33" s="1293">
        <v>1</v>
      </c>
      <c r="H33" s="1295" t="s">
        <v>1225</v>
      </c>
      <c r="I33" s="1293"/>
      <c r="J33" s="1293" t="s">
        <v>129</v>
      </c>
      <c r="K33" s="1293" t="s">
        <v>165</v>
      </c>
      <c r="L33" s="1314">
        <v>2906</v>
      </c>
      <c r="M33" s="1298">
        <v>3</v>
      </c>
      <c r="N33" s="1301">
        <f t="shared" ref="N33:N39" si="4">IF(M33=0,"N/A",+L33/M33)</f>
        <v>968.66666666666663</v>
      </c>
      <c r="O33" s="1672">
        <f>IF(M33=0,"N/A",+N33/12)</f>
        <v>80.722222222222214</v>
      </c>
      <c r="P33" s="1302">
        <v>2</v>
      </c>
      <c r="Q33" s="1302">
        <v>6</v>
      </c>
      <c r="R33" s="1301">
        <f t="shared" ref="R33:R39" si="5">IF(M33=0,"N/A",+N33*P33+O33*Q33)</f>
        <v>2421.6666666666665</v>
      </c>
      <c r="S33" s="1301">
        <f>IF(M33=0,"N/A",+L33-R33)</f>
        <v>484.33333333333348</v>
      </c>
    </row>
    <row r="34" spans="1:19" ht="31.5" x14ac:dyDescent="0.2">
      <c r="A34" s="956">
        <v>14</v>
      </c>
      <c r="B34" s="1291">
        <v>42226</v>
      </c>
      <c r="C34" s="1399" t="s">
        <v>157</v>
      </c>
      <c r="D34" s="1293">
        <v>61</v>
      </c>
      <c r="E34" s="1293" t="s">
        <v>1226</v>
      </c>
      <c r="F34" s="1317"/>
      <c r="G34" s="1293">
        <v>1</v>
      </c>
      <c r="H34" s="1295" t="s">
        <v>1227</v>
      </c>
      <c r="I34" s="1293"/>
      <c r="J34" s="1293" t="s">
        <v>240</v>
      </c>
      <c r="K34" s="1293" t="s">
        <v>934</v>
      </c>
      <c r="L34" s="1314">
        <v>26500</v>
      </c>
      <c r="M34" s="1298">
        <v>10</v>
      </c>
      <c r="N34" s="1301">
        <f t="shared" si="4"/>
        <v>2650</v>
      </c>
      <c r="O34" s="1672">
        <f>IF(M34=0,"N/A",+N34/12)</f>
        <v>220.83333333333334</v>
      </c>
      <c r="P34" s="1302">
        <v>2</v>
      </c>
      <c r="Q34" s="1302">
        <v>1</v>
      </c>
      <c r="R34" s="1301">
        <f t="shared" si="5"/>
        <v>5520.833333333333</v>
      </c>
      <c r="S34" s="1301">
        <f t="shared" ref="S34:S39" si="6">IF(M34=0,"N/A",+L34-R34)</f>
        <v>20979.166666666668</v>
      </c>
    </row>
    <row r="35" spans="1:19" ht="15.75" x14ac:dyDescent="0.2">
      <c r="A35" s="956">
        <v>15</v>
      </c>
      <c r="B35" s="1291">
        <v>36858</v>
      </c>
      <c r="C35" s="1399" t="s">
        <v>157</v>
      </c>
      <c r="D35" s="1293">
        <v>61</v>
      </c>
      <c r="E35" s="1293">
        <v>617</v>
      </c>
      <c r="F35" s="1294"/>
      <c r="G35" s="1293">
        <v>1</v>
      </c>
      <c r="H35" s="1295" t="s">
        <v>160</v>
      </c>
      <c r="I35" s="1293"/>
      <c r="J35" s="1293" t="s">
        <v>161</v>
      </c>
      <c r="K35" s="1293" t="s">
        <v>934</v>
      </c>
      <c r="L35" s="1297">
        <v>980</v>
      </c>
      <c r="M35" s="1298">
        <v>10</v>
      </c>
      <c r="N35" s="1455"/>
      <c r="O35" s="1455"/>
      <c r="P35" s="1773">
        <v>10</v>
      </c>
      <c r="Q35" s="1773"/>
      <c r="R35" s="1455">
        <v>980</v>
      </c>
      <c r="S35" s="1301">
        <f t="shared" si="6"/>
        <v>0</v>
      </c>
    </row>
    <row r="36" spans="1:19" ht="15.75" x14ac:dyDescent="0.2">
      <c r="A36" s="956">
        <v>16</v>
      </c>
      <c r="B36" s="1291">
        <v>36889</v>
      </c>
      <c r="C36" s="1399" t="s">
        <v>157</v>
      </c>
      <c r="D36" s="1293">
        <v>61</v>
      </c>
      <c r="E36" s="1293">
        <v>617</v>
      </c>
      <c r="F36" s="1294"/>
      <c r="G36" s="1293">
        <v>1</v>
      </c>
      <c r="H36" s="1295" t="s">
        <v>139</v>
      </c>
      <c r="I36" s="1293" t="s">
        <v>164</v>
      </c>
      <c r="J36" s="1293" t="s">
        <v>42</v>
      </c>
      <c r="K36" s="1293" t="s">
        <v>165</v>
      </c>
      <c r="L36" s="1297">
        <v>3259.99</v>
      </c>
      <c r="M36" s="1298">
        <v>10</v>
      </c>
      <c r="N36" s="1455"/>
      <c r="O36" s="1455"/>
      <c r="P36" s="1773">
        <v>10</v>
      </c>
      <c r="Q36" s="1773"/>
      <c r="R36" s="1455">
        <v>3259.99</v>
      </c>
      <c r="S36" s="1301">
        <f t="shared" si="6"/>
        <v>0</v>
      </c>
    </row>
    <row r="37" spans="1:19" ht="15.75" x14ac:dyDescent="0.2">
      <c r="A37" s="956">
        <v>17</v>
      </c>
      <c r="B37" s="1291">
        <v>39224</v>
      </c>
      <c r="C37" s="1399" t="s">
        <v>157</v>
      </c>
      <c r="D37" s="1293">
        <v>61</v>
      </c>
      <c r="E37" s="1293">
        <v>614</v>
      </c>
      <c r="F37" s="1294"/>
      <c r="G37" s="1293">
        <v>2</v>
      </c>
      <c r="H37" s="1295" t="s">
        <v>142</v>
      </c>
      <c r="I37" s="1293"/>
      <c r="J37" s="1293" t="s">
        <v>73</v>
      </c>
      <c r="K37" s="1293" t="s">
        <v>165</v>
      </c>
      <c r="L37" s="1297">
        <v>1282.5999999999999</v>
      </c>
      <c r="M37" s="1298">
        <v>3</v>
      </c>
      <c r="N37" s="1455"/>
      <c r="O37" s="1455"/>
      <c r="P37" s="1773">
        <v>3</v>
      </c>
      <c r="Q37" s="1773" t="s">
        <v>1735</v>
      </c>
      <c r="R37" s="1455">
        <v>1282.5999999999999</v>
      </c>
      <c r="S37" s="1301">
        <f t="shared" si="6"/>
        <v>0</v>
      </c>
    </row>
    <row r="38" spans="1:19" ht="15.75" x14ac:dyDescent="0.2">
      <c r="A38" s="956">
        <v>18</v>
      </c>
      <c r="B38" s="1291">
        <v>41364</v>
      </c>
      <c r="C38" s="1399" t="s">
        <v>157</v>
      </c>
      <c r="D38" s="1293">
        <v>61</v>
      </c>
      <c r="E38" s="1293">
        <v>614</v>
      </c>
      <c r="F38" s="1317"/>
      <c r="G38" s="1293">
        <v>1</v>
      </c>
      <c r="H38" s="1295" t="s">
        <v>126</v>
      </c>
      <c r="I38" s="1317"/>
      <c r="J38" s="1293" t="s">
        <v>118</v>
      </c>
      <c r="K38" s="1293" t="s">
        <v>165</v>
      </c>
      <c r="L38" s="1297">
        <v>7080</v>
      </c>
      <c r="M38" s="1308">
        <v>3</v>
      </c>
      <c r="N38" s="1455"/>
      <c r="O38" s="1455"/>
      <c r="P38" s="1773">
        <v>3</v>
      </c>
      <c r="Q38" s="1773"/>
      <c r="R38" s="1455">
        <v>7080</v>
      </c>
      <c r="S38" s="1301">
        <f t="shared" si="6"/>
        <v>0</v>
      </c>
    </row>
    <row r="39" spans="1:19" ht="31.5" x14ac:dyDescent="0.2">
      <c r="A39" s="956">
        <v>19</v>
      </c>
      <c r="B39" s="1291">
        <v>41990</v>
      </c>
      <c r="C39" s="1399" t="s">
        <v>317</v>
      </c>
      <c r="D39" s="1293">
        <v>61</v>
      </c>
      <c r="E39" s="1293" t="s">
        <v>1107</v>
      </c>
      <c r="F39" s="1294"/>
      <c r="G39" s="1293">
        <v>3</v>
      </c>
      <c r="H39" s="1295" t="s">
        <v>1144</v>
      </c>
      <c r="I39" s="1317"/>
      <c r="J39" s="1293"/>
      <c r="K39" s="1293" t="s">
        <v>934</v>
      </c>
      <c r="L39" s="1297">
        <v>24780</v>
      </c>
      <c r="M39" s="1298">
        <v>10</v>
      </c>
      <c r="N39" s="1301">
        <f t="shared" si="4"/>
        <v>2478</v>
      </c>
      <c r="O39" s="1672">
        <f>IF(M39=0,"N/A",+N39/12)</f>
        <v>206.5</v>
      </c>
      <c r="P39" s="1302">
        <v>2</v>
      </c>
      <c r="Q39" s="1302">
        <v>9</v>
      </c>
      <c r="R39" s="1301">
        <f t="shared" si="5"/>
        <v>6814.5</v>
      </c>
      <c r="S39" s="1301">
        <f t="shared" si="6"/>
        <v>17965.5</v>
      </c>
    </row>
    <row r="40" spans="1:19" ht="15.75" x14ac:dyDescent="0.2">
      <c r="A40" s="956">
        <v>20</v>
      </c>
      <c r="B40" s="1291">
        <v>40977</v>
      </c>
      <c r="C40" s="1399" t="s">
        <v>157</v>
      </c>
      <c r="D40" s="1293">
        <v>61</v>
      </c>
      <c r="E40" s="1293">
        <v>614</v>
      </c>
      <c r="F40" s="1294"/>
      <c r="G40" s="1293">
        <v>1</v>
      </c>
      <c r="H40" s="1295" t="s">
        <v>31</v>
      </c>
      <c r="I40" s="1317"/>
      <c r="J40" s="1293" t="s">
        <v>73</v>
      </c>
      <c r="K40" s="1293" t="s">
        <v>165</v>
      </c>
      <c r="L40" s="1297">
        <v>15129.5</v>
      </c>
      <c r="M40" s="1298">
        <v>3</v>
      </c>
      <c r="N40" s="1299"/>
      <c r="O40" s="1299"/>
      <c r="P40" s="1300">
        <v>3</v>
      </c>
      <c r="Q40" s="1300"/>
      <c r="R40" s="1299">
        <v>15129.5</v>
      </c>
      <c r="S40" s="1299">
        <f t="shared" si="0"/>
        <v>0</v>
      </c>
    </row>
    <row r="41" spans="1:19" ht="31.5" x14ac:dyDescent="0.2">
      <c r="A41" s="956">
        <v>21</v>
      </c>
      <c r="B41" s="1291">
        <v>40977</v>
      </c>
      <c r="C41" s="1399" t="s">
        <v>157</v>
      </c>
      <c r="D41" s="1293">
        <v>61</v>
      </c>
      <c r="E41" s="1293">
        <v>614</v>
      </c>
      <c r="F41" s="1294"/>
      <c r="G41" s="1293">
        <v>1</v>
      </c>
      <c r="H41" s="1295" t="s">
        <v>771</v>
      </c>
      <c r="I41" s="1317"/>
      <c r="J41" s="1293" t="s">
        <v>73</v>
      </c>
      <c r="K41" s="1293" t="s">
        <v>165</v>
      </c>
      <c r="L41" s="1297">
        <v>1546</v>
      </c>
      <c r="M41" s="1298">
        <v>3</v>
      </c>
      <c r="N41" s="1299"/>
      <c r="O41" s="1299"/>
      <c r="P41" s="1300">
        <v>3</v>
      </c>
      <c r="Q41" s="1300"/>
      <c r="R41" s="1299">
        <v>1546</v>
      </c>
      <c r="S41" s="1299">
        <f t="shared" si="0"/>
        <v>0</v>
      </c>
    </row>
    <row r="42" spans="1:19" ht="15.75" x14ac:dyDescent="0.2">
      <c r="A42" s="956">
        <v>22</v>
      </c>
      <c r="B42" s="1291">
        <v>39224</v>
      </c>
      <c r="C42" s="1399" t="s">
        <v>157</v>
      </c>
      <c r="D42" s="1293">
        <v>61</v>
      </c>
      <c r="E42" s="1293">
        <v>614</v>
      </c>
      <c r="F42" s="1294"/>
      <c r="G42" s="1293">
        <v>1</v>
      </c>
      <c r="H42" s="1295" t="s">
        <v>166</v>
      </c>
      <c r="I42" s="1293"/>
      <c r="J42" s="1293" t="s">
        <v>1663</v>
      </c>
      <c r="K42" s="1293" t="s">
        <v>165</v>
      </c>
      <c r="L42" s="1297">
        <v>14443.04</v>
      </c>
      <c r="M42" s="1298">
        <v>3</v>
      </c>
      <c r="N42" s="1299"/>
      <c r="O42" s="1299"/>
      <c r="P42" s="1300">
        <v>3</v>
      </c>
      <c r="Q42" s="1300"/>
      <c r="R42" s="1299">
        <v>14443.04</v>
      </c>
      <c r="S42" s="1299">
        <f t="shared" si="0"/>
        <v>0</v>
      </c>
    </row>
    <row r="43" spans="1:19" ht="15.75" x14ac:dyDescent="0.2">
      <c r="A43" s="956">
        <v>23</v>
      </c>
      <c r="B43" s="1291">
        <v>38772</v>
      </c>
      <c r="C43" s="1399" t="s">
        <v>157</v>
      </c>
      <c r="D43" s="1293">
        <v>61</v>
      </c>
      <c r="E43" s="1293">
        <v>617</v>
      </c>
      <c r="F43" s="1294"/>
      <c r="G43" s="1293">
        <v>1</v>
      </c>
      <c r="H43" s="1295" t="s">
        <v>168</v>
      </c>
      <c r="I43" s="1293"/>
      <c r="J43" s="1293" t="s">
        <v>19</v>
      </c>
      <c r="K43" s="1293" t="s">
        <v>165</v>
      </c>
      <c r="L43" s="1297">
        <v>2177.3000000000002</v>
      </c>
      <c r="M43" s="1298">
        <v>10</v>
      </c>
      <c r="N43" s="1299"/>
      <c r="O43" s="1299"/>
      <c r="P43" s="1300">
        <v>10</v>
      </c>
      <c r="Q43" s="1300"/>
      <c r="R43" s="1299">
        <v>2177.3000000000002</v>
      </c>
      <c r="S43" s="1299">
        <f t="shared" si="0"/>
        <v>0</v>
      </c>
    </row>
    <row r="44" spans="1:19" ht="15.75" x14ac:dyDescent="0.2">
      <c r="A44" s="956">
        <v>24</v>
      </c>
      <c r="B44" s="1291">
        <v>39660</v>
      </c>
      <c r="C44" s="1399" t="s">
        <v>157</v>
      </c>
      <c r="D44" s="1293">
        <v>61</v>
      </c>
      <c r="E44" s="1293">
        <v>617</v>
      </c>
      <c r="F44" s="1294"/>
      <c r="G44" s="1293">
        <v>1</v>
      </c>
      <c r="H44" s="1295" t="s">
        <v>85</v>
      </c>
      <c r="I44" s="1293"/>
      <c r="J44" s="1293" t="s">
        <v>19</v>
      </c>
      <c r="K44" s="1293" t="s">
        <v>165</v>
      </c>
      <c r="L44" s="1297">
        <v>3094.88</v>
      </c>
      <c r="M44" s="1298">
        <v>10</v>
      </c>
      <c r="N44" s="1301">
        <f>IF(M44=0,"N/A",+L44/M44)</f>
        <v>309.488</v>
      </c>
      <c r="O44" s="1672">
        <f>IF(M44=0,"N/A",+N44/12)</f>
        <v>25.790666666666667</v>
      </c>
      <c r="P44" s="1302">
        <v>9</v>
      </c>
      <c r="Q44" s="1302">
        <v>2</v>
      </c>
      <c r="R44" s="1301">
        <f>IF(M44=0,"N/A",+N44*P44+O44*Q44)</f>
        <v>2836.9733333333334</v>
      </c>
      <c r="S44" s="1301">
        <f t="shared" si="0"/>
        <v>257.90666666666675</v>
      </c>
    </row>
    <row r="45" spans="1:19" ht="15.75" x14ac:dyDescent="0.2">
      <c r="A45" s="956">
        <v>25</v>
      </c>
      <c r="B45" s="1291">
        <v>37015</v>
      </c>
      <c r="C45" s="1399" t="s">
        <v>157</v>
      </c>
      <c r="D45" s="1293">
        <v>61</v>
      </c>
      <c r="E45" s="1293">
        <v>617</v>
      </c>
      <c r="F45" s="1294"/>
      <c r="G45" s="1293">
        <v>1</v>
      </c>
      <c r="H45" s="1295" t="s">
        <v>158</v>
      </c>
      <c r="I45" s="1293"/>
      <c r="J45" s="1293" t="s">
        <v>19</v>
      </c>
      <c r="K45" s="1293" t="s">
        <v>165</v>
      </c>
      <c r="L45" s="1297">
        <v>2494</v>
      </c>
      <c r="M45" s="1298">
        <v>10</v>
      </c>
      <c r="N45" s="1299"/>
      <c r="O45" s="1299"/>
      <c r="P45" s="1300">
        <v>10</v>
      </c>
      <c r="Q45" s="1300"/>
      <c r="R45" s="1299">
        <v>2494</v>
      </c>
      <c r="S45" s="1299">
        <f t="shared" si="0"/>
        <v>0</v>
      </c>
    </row>
    <row r="46" spans="1:19" ht="15.75" x14ac:dyDescent="0.2">
      <c r="A46" s="956">
        <v>26</v>
      </c>
      <c r="B46" s="1291">
        <v>37096</v>
      </c>
      <c r="C46" s="1399" t="s">
        <v>157</v>
      </c>
      <c r="D46" s="1293">
        <v>61</v>
      </c>
      <c r="E46" s="1293">
        <v>617</v>
      </c>
      <c r="F46" s="1294"/>
      <c r="G46" s="1293">
        <v>1</v>
      </c>
      <c r="H46" s="1295" t="s">
        <v>25</v>
      </c>
      <c r="I46" s="1293"/>
      <c r="J46" s="1293" t="s">
        <v>19</v>
      </c>
      <c r="K46" s="1293" t="s">
        <v>165</v>
      </c>
      <c r="L46" s="1297">
        <v>2508.8000000000002</v>
      </c>
      <c r="M46" s="1298">
        <v>10</v>
      </c>
      <c r="N46" s="1299"/>
      <c r="O46" s="1299"/>
      <c r="P46" s="1300">
        <v>10</v>
      </c>
      <c r="Q46" s="1300"/>
      <c r="R46" s="1299">
        <v>2508.8000000000002</v>
      </c>
      <c r="S46" s="1299">
        <f t="shared" si="0"/>
        <v>0</v>
      </c>
    </row>
    <row r="47" spans="1:19" ht="15.75" x14ac:dyDescent="0.2">
      <c r="A47" s="956">
        <v>27</v>
      </c>
      <c r="B47" s="1291">
        <v>38013</v>
      </c>
      <c r="C47" s="1399" t="s">
        <v>157</v>
      </c>
      <c r="D47" s="1293">
        <v>61</v>
      </c>
      <c r="E47" s="1293">
        <v>617</v>
      </c>
      <c r="F47" s="1294">
        <v>127825</v>
      </c>
      <c r="G47" s="1293">
        <v>1</v>
      </c>
      <c r="H47" s="1295" t="s">
        <v>25</v>
      </c>
      <c r="I47" s="1293"/>
      <c r="J47" s="1293" t="s">
        <v>19</v>
      </c>
      <c r="K47" s="1293" t="s">
        <v>165</v>
      </c>
      <c r="L47" s="1297">
        <v>4714.9399999999996</v>
      </c>
      <c r="M47" s="1298">
        <v>10</v>
      </c>
      <c r="N47" s="1405"/>
      <c r="O47" s="1405"/>
      <c r="P47" s="1406">
        <v>10</v>
      </c>
      <c r="Q47" s="1406"/>
      <c r="R47" s="1405">
        <v>4714.9399999999996</v>
      </c>
      <c r="S47" s="1405">
        <f t="shared" si="0"/>
        <v>0</v>
      </c>
    </row>
    <row r="48" spans="1:19" ht="15.75" x14ac:dyDescent="0.2">
      <c r="A48" s="956">
        <v>28</v>
      </c>
      <c r="B48" s="1291">
        <v>37096</v>
      </c>
      <c r="C48" s="1399" t="s">
        <v>157</v>
      </c>
      <c r="D48" s="1293">
        <v>61</v>
      </c>
      <c r="E48" s="1293">
        <v>617</v>
      </c>
      <c r="F48" s="1294">
        <v>127826</v>
      </c>
      <c r="G48" s="1293">
        <v>1</v>
      </c>
      <c r="H48" s="1295" t="s">
        <v>25</v>
      </c>
      <c r="I48" s="1293"/>
      <c r="J48" s="1361" t="s">
        <v>19</v>
      </c>
      <c r="K48" s="1293" t="s">
        <v>165</v>
      </c>
      <c r="L48" s="1297">
        <v>2508.8000000000002</v>
      </c>
      <c r="M48" s="1298">
        <v>10</v>
      </c>
      <c r="N48" s="1299"/>
      <c r="O48" s="1299"/>
      <c r="P48" s="1300">
        <v>10</v>
      </c>
      <c r="Q48" s="1300"/>
      <c r="R48" s="1299">
        <v>2508.8000000000002</v>
      </c>
      <c r="S48" s="1299">
        <f t="shared" si="0"/>
        <v>0</v>
      </c>
    </row>
    <row r="49" spans="1:21" ht="15.75" x14ac:dyDescent="0.2">
      <c r="A49" s="956">
        <v>29</v>
      </c>
      <c r="B49" s="1291">
        <v>40847</v>
      </c>
      <c r="C49" s="1399" t="s">
        <v>157</v>
      </c>
      <c r="D49" s="1293">
        <v>61</v>
      </c>
      <c r="E49" s="1293">
        <v>617</v>
      </c>
      <c r="F49" s="1317"/>
      <c r="G49" s="1293">
        <v>1</v>
      </c>
      <c r="H49" s="1295" t="s">
        <v>25</v>
      </c>
      <c r="I49" s="1317"/>
      <c r="J49" s="1361" t="s">
        <v>19</v>
      </c>
      <c r="K49" s="1293" t="s">
        <v>165</v>
      </c>
      <c r="L49" s="1314">
        <v>6264</v>
      </c>
      <c r="M49" s="1298">
        <v>10</v>
      </c>
      <c r="N49" s="1301">
        <f>IF(M49=0,"N/A",+L49/M49)</f>
        <v>626.4</v>
      </c>
      <c r="O49" s="1672">
        <f>IF(M49=0,"N/A",+N49/12)</f>
        <v>52.199999999999996</v>
      </c>
      <c r="P49" s="1302">
        <v>5</v>
      </c>
      <c r="Q49" s="1302">
        <v>11</v>
      </c>
      <c r="R49" s="1301">
        <f>IF(M49=0,"N/A",+N49*P49+O49*Q49)</f>
        <v>3706.2</v>
      </c>
      <c r="S49" s="1301">
        <f t="shared" si="0"/>
        <v>2557.8000000000002</v>
      </c>
    </row>
    <row r="50" spans="1:21" ht="15.75" x14ac:dyDescent="0.2">
      <c r="A50" s="956">
        <v>30</v>
      </c>
      <c r="B50" s="1291">
        <v>40437</v>
      </c>
      <c r="C50" s="1399" t="s">
        <v>157</v>
      </c>
      <c r="D50" s="1293">
        <v>61</v>
      </c>
      <c r="E50" s="1293">
        <v>617</v>
      </c>
      <c r="F50" s="1317"/>
      <c r="G50" s="1293">
        <v>1</v>
      </c>
      <c r="H50" s="1295" t="s">
        <v>55</v>
      </c>
      <c r="I50" s="1317"/>
      <c r="J50" s="1361" t="s">
        <v>24</v>
      </c>
      <c r="K50" s="1293" t="s">
        <v>165</v>
      </c>
      <c r="L50" s="1314">
        <v>3335</v>
      </c>
      <c r="M50" s="1298">
        <v>10</v>
      </c>
      <c r="N50" s="1301">
        <f>IF(M50=0,"N/A",+L50/M50)</f>
        <v>333.5</v>
      </c>
      <c r="O50" s="1672">
        <f>IF(M50=0,"N/A",+N50/12)</f>
        <v>27.791666666666668</v>
      </c>
      <c r="P50" s="1302">
        <v>7</v>
      </c>
      <c r="Q50" s="1302"/>
      <c r="R50" s="1301">
        <f>IF(M50=0,"N/A",+N50*P50+O50*Q50)</f>
        <v>2334.5</v>
      </c>
      <c r="S50" s="1301">
        <f t="shared" si="0"/>
        <v>1000.5</v>
      </c>
    </row>
    <row r="51" spans="1:21" ht="31.5" x14ac:dyDescent="0.2">
      <c r="A51" s="956">
        <v>31</v>
      </c>
      <c r="B51" s="1291">
        <v>36854</v>
      </c>
      <c r="C51" s="1399" t="s">
        <v>157</v>
      </c>
      <c r="D51" s="1293">
        <v>61</v>
      </c>
      <c r="E51" s="1293">
        <v>617</v>
      </c>
      <c r="F51" s="1294">
        <v>127827</v>
      </c>
      <c r="G51" s="1293">
        <v>1</v>
      </c>
      <c r="H51" s="1295" t="s">
        <v>162</v>
      </c>
      <c r="I51" s="1293">
        <v>6715</v>
      </c>
      <c r="J51" s="1293" t="s">
        <v>163</v>
      </c>
      <c r="K51" s="1293" t="s">
        <v>935</v>
      </c>
      <c r="L51" s="1297">
        <v>4000</v>
      </c>
      <c r="M51" s="1298">
        <v>10</v>
      </c>
      <c r="N51" s="1299"/>
      <c r="O51" s="1299"/>
      <c r="P51" s="1300">
        <v>10</v>
      </c>
      <c r="Q51" s="1300"/>
      <c r="R51" s="1299">
        <v>4000</v>
      </c>
      <c r="S51" s="1299">
        <f t="shared" si="0"/>
        <v>0</v>
      </c>
    </row>
    <row r="52" spans="1:21" ht="31.5" x14ac:dyDescent="0.2">
      <c r="A52" s="956">
        <v>32</v>
      </c>
      <c r="B52" s="1407">
        <v>41486</v>
      </c>
      <c r="C52" s="1399" t="s">
        <v>157</v>
      </c>
      <c r="D52" s="1400">
        <v>61</v>
      </c>
      <c r="E52" s="1400">
        <v>617</v>
      </c>
      <c r="F52" s="1400"/>
      <c r="G52" s="1400">
        <v>1</v>
      </c>
      <c r="H52" s="1408" t="s">
        <v>906</v>
      </c>
      <c r="I52" s="1400"/>
      <c r="J52" s="1400"/>
      <c r="K52" s="1293" t="s">
        <v>935</v>
      </c>
      <c r="L52" s="1409">
        <v>4720</v>
      </c>
      <c r="M52" s="1357">
        <v>10</v>
      </c>
      <c r="N52" s="1410">
        <f>IF(M52=0,"N/A",+L52/M52)</f>
        <v>472</v>
      </c>
      <c r="O52" s="1681">
        <f>IF(M52=0,"N/A",+N52/12)</f>
        <v>39.333333333333336</v>
      </c>
      <c r="P52" s="1411">
        <v>4</v>
      </c>
      <c r="Q52" s="1411">
        <v>2</v>
      </c>
      <c r="R52" s="1410">
        <f>IF(M52=0,"N/A",+N52*P52+O52*Q52)</f>
        <v>1966.6666666666667</v>
      </c>
      <c r="S52" s="1410">
        <f t="shared" si="0"/>
        <v>2753.333333333333</v>
      </c>
    </row>
    <row r="53" spans="1:21" ht="15.75" x14ac:dyDescent="0.2">
      <c r="A53" s="956">
        <v>33</v>
      </c>
      <c r="B53" s="1412">
        <v>39660</v>
      </c>
      <c r="C53" s="1399" t="s">
        <v>157</v>
      </c>
      <c r="D53" s="1402">
        <v>61</v>
      </c>
      <c r="E53" s="1402">
        <v>617</v>
      </c>
      <c r="F53" s="1413"/>
      <c r="G53" s="1402">
        <v>1</v>
      </c>
      <c r="H53" s="1414" t="s">
        <v>85</v>
      </c>
      <c r="I53" s="1402"/>
      <c r="J53" s="1402" t="s">
        <v>19</v>
      </c>
      <c r="K53" s="1293" t="s">
        <v>935</v>
      </c>
      <c r="L53" s="1404">
        <v>3335</v>
      </c>
      <c r="M53" s="1357">
        <v>10</v>
      </c>
      <c r="N53" s="1410">
        <f>IF(M53=0,"N/A",+L53/M53)</f>
        <v>333.5</v>
      </c>
      <c r="O53" s="1681">
        <f>IF(M53=0,"N/A",+N53/12)</f>
        <v>27.791666666666668</v>
      </c>
      <c r="P53" s="1415">
        <v>9</v>
      </c>
      <c r="Q53" s="1415">
        <v>2</v>
      </c>
      <c r="R53" s="1410">
        <f>IF(M53=0,"N/A",+N53*P53+O53*Q53)</f>
        <v>3057.0833333333335</v>
      </c>
      <c r="S53" s="1410">
        <f t="shared" si="0"/>
        <v>277.91666666666652</v>
      </c>
    </row>
    <row r="54" spans="1:21" ht="15.75" x14ac:dyDescent="0.2">
      <c r="A54" s="956">
        <v>34</v>
      </c>
      <c r="B54" s="1416">
        <v>36889</v>
      </c>
      <c r="C54" s="1399" t="s">
        <v>157</v>
      </c>
      <c r="D54" s="1293">
        <v>61</v>
      </c>
      <c r="E54" s="1293">
        <v>617</v>
      </c>
      <c r="F54" s="1294"/>
      <c r="G54" s="1293">
        <v>1</v>
      </c>
      <c r="H54" s="1295" t="s">
        <v>63</v>
      </c>
      <c r="I54" s="1294"/>
      <c r="J54" s="1293" t="s">
        <v>19</v>
      </c>
      <c r="K54" s="1293" t="s">
        <v>934</v>
      </c>
      <c r="L54" s="1297">
        <v>3431.93</v>
      </c>
      <c r="M54" s="1298">
        <v>10</v>
      </c>
      <c r="N54" s="1299"/>
      <c r="O54" s="1674"/>
      <c r="P54" s="1300">
        <v>10</v>
      </c>
      <c r="Q54" s="1300"/>
      <c r="R54" s="1299">
        <v>3431.93</v>
      </c>
      <c r="S54" s="1299">
        <f t="shared" si="0"/>
        <v>0</v>
      </c>
    </row>
    <row r="55" spans="1:21" ht="15.75" x14ac:dyDescent="0.2">
      <c r="A55" s="956">
        <v>35</v>
      </c>
      <c r="B55" s="1291">
        <v>39224</v>
      </c>
      <c r="C55" s="1399" t="s">
        <v>157</v>
      </c>
      <c r="D55" s="1293">
        <v>61</v>
      </c>
      <c r="E55" s="1293">
        <v>614</v>
      </c>
      <c r="F55" s="1294"/>
      <c r="G55" s="1293">
        <v>1</v>
      </c>
      <c r="H55" s="1295" t="s">
        <v>126</v>
      </c>
      <c r="I55" s="1293"/>
      <c r="J55" s="1293" t="s">
        <v>1664</v>
      </c>
      <c r="K55" s="1293" t="s">
        <v>935</v>
      </c>
      <c r="L55" s="1297">
        <v>7461.96</v>
      </c>
      <c r="M55" s="1298">
        <v>3</v>
      </c>
      <c r="N55" s="1299"/>
      <c r="O55" s="1674"/>
      <c r="P55" s="1300">
        <v>3</v>
      </c>
      <c r="Q55" s="1300"/>
      <c r="R55" s="1299">
        <v>7461.96</v>
      </c>
      <c r="S55" s="1299">
        <f t="shared" si="0"/>
        <v>0</v>
      </c>
    </row>
    <row r="56" spans="1:21" ht="15.75" x14ac:dyDescent="0.2">
      <c r="A56" s="956">
        <v>36</v>
      </c>
      <c r="B56" s="1291">
        <v>39274</v>
      </c>
      <c r="C56" s="1399" t="s">
        <v>157</v>
      </c>
      <c r="D56" s="1293">
        <v>61</v>
      </c>
      <c r="E56" s="1293">
        <v>614</v>
      </c>
      <c r="F56" s="1417"/>
      <c r="G56" s="1293">
        <v>1</v>
      </c>
      <c r="H56" s="1295" t="s">
        <v>31</v>
      </c>
      <c r="I56" s="1293"/>
      <c r="J56" s="1361" t="s">
        <v>73</v>
      </c>
      <c r="K56" s="1293" t="s">
        <v>935</v>
      </c>
      <c r="L56" s="1297">
        <v>21896.16</v>
      </c>
      <c r="M56" s="1298">
        <v>3</v>
      </c>
      <c r="N56" s="1299"/>
      <c r="O56" s="1674"/>
      <c r="P56" s="1300">
        <v>3</v>
      </c>
      <c r="Q56" s="1300"/>
      <c r="R56" s="1299">
        <v>21896.16</v>
      </c>
      <c r="S56" s="1418">
        <f t="shared" si="0"/>
        <v>0</v>
      </c>
    </row>
    <row r="57" spans="1:21" ht="15.75" x14ac:dyDescent="0.2">
      <c r="A57" s="956">
        <v>37</v>
      </c>
      <c r="B57" s="1291">
        <v>39343</v>
      </c>
      <c r="C57" s="1399" t="s">
        <v>157</v>
      </c>
      <c r="D57" s="1402">
        <v>61</v>
      </c>
      <c r="E57" s="1293">
        <v>614</v>
      </c>
      <c r="F57" s="1402"/>
      <c r="G57" s="1402">
        <v>1</v>
      </c>
      <c r="H57" s="1403" t="s">
        <v>88</v>
      </c>
      <c r="I57" s="1402"/>
      <c r="J57" s="1419" t="s">
        <v>1665</v>
      </c>
      <c r="K57" s="1293" t="s">
        <v>935</v>
      </c>
      <c r="L57" s="1297">
        <v>175</v>
      </c>
      <c r="M57" s="1298">
        <v>3</v>
      </c>
      <c r="N57" s="1299"/>
      <c r="O57" s="1674"/>
      <c r="P57" s="1300">
        <v>3</v>
      </c>
      <c r="Q57" s="1300"/>
      <c r="R57" s="1299">
        <v>175</v>
      </c>
      <c r="S57" s="1418">
        <f t="shared" si="0"/>
        <v>0</v>
      </c>
    </row>
    <row r="58" spans="1:21" ht="15.75" x14ac:dyDescent="0.2">
      <c r="A58" s="956">
        <v>38</v>
      </c>
      <c r="B58" s="1420">
        <v>37273</v>
      </c>
      <c r="C58" s="1399" t="s">
        <v>157</v>
      </c>
      <c r="D58" s="1421">
        <v>61</v>
      </c>
      <c r="E58" s="1422">
        <v>617</v>
      </c>
      <c r="F58" s="1422">
        <v>127909</v>
      </c>
      <c r="G58" s="1422">
        <v>1</v>
      </c>
      <c r="H58" s="1423" t="s">
        <v>84</v>
      </c>
      <c r="I58" s="1422"/>
      <c r="J58" s="1422" t="s">
        <v>19</v>
      </c>
      <c r="K58" s="1424" t="s">
        <v>935</v>
      </c>
      <c r="L58" s="1425">
        <v>9860.93</v>
      </c>
      <c r="M58" s="1426">
        <v>10</v>
      </c>
      <c r="N58" s="1418"/>
      <c r="O58" s="1719"/>
      <c r="P58" s="1428">
        <v>10</v>
      </c>
      <c r="Q58" s="1429"/>
      <c r="R58" s="1430">
        <v>9860.93</v>
      </c>
      <c r="S58" s="1427">
        <f t="shared" si="0"/>
        <v>0</v>
      </c>
    </row>
    <row r="59" spans="1:21" ht="15.75" x14ac:dyDescent="0.2">
      <c r="A59" s="956">
        <v>39</v>
      </c>
      <c r="B59" s="1325">
        <v>40156</v>
      </c>
      <c r="C59" s="1399" t="s">
        <v>157</v>
      </c>
      <c r="D59" s="1293">
        <v>61</v>
      </c>
      <c r="E59" s="1293">
        <v>617</v>
      </c>
      <c r="F59" s="1294"/>
      <c r="G59" s="1293">
        <v>1</v>
      </c>
      <c r="H59" s="1295" t="s">
        <v>21</v>
      </c>
      <c r="I59" s="1293"/>
      <c r="J59" s="1361"/>
      <c r="K59" s="1293" t="s">
        <v>140</v>
      </c>
      <c r="L59" s="1297">
        <v>6000</v>
      </c>
      <c r="M59" s="1298">
        <v>10</v>
      </c>
      <c r="N59" s="1301">
        <f>IF(M59=0,"N/A",+L59/M59)</f>
        <v>600</v>
      </c>
      <c r="O59" s="1672">
        <f>IF(M59=0,"N/A",+N59/12)</f>
        <v>50</v>
      </c>
      <c r="P59" s="1302">
        <v>7</v>
      </c>
      <c r="Q59" s="1302">
        <v>9</v>
      </c>
      <c r="R59" s="1301">
        <f>IF(M59=0,"N/A",+N59*P59+O59*Q59)</f>
        <v>4650</v>
      </c>
      <c r="S59" s="1301">
        <f t="shared" si="0"/>
        <v>1350</v>
      </c>
    </row>
    <row r="60" spans="1:21" ht="15.75" x14ac:dyDescent="0.2">
      <c r="A60" s="1306"/>
      <c r="B60" s="1352"/>
      <c r="C60" s="1352"/>
      <c r="D60" s="1352"/>
      <c r="E60" s="1352"/>
      <c r="F60" s="1352"/>
      <c r="G60" s="1352"/>
      <c r="H60" s="1431"/>
      <c r="I60" s="1352"/>
      <c r="J60" s="1352"/>
      <c r="K60" s="1352"/>
      <c r="L60" s="1432">
        <f>SUM(L21:L59)</f>
        <v>242762.09999999995</v>
      </c>
      <c r="M60" s="1433"/>
      <c r="N60" s="1434">
        <f>SUM(N21:N59)</f>
        <v>12210.294999999998</v>
      </c>
      <c r="O60" s="1434">
        <f>SUM(O25:O59)</f>
        <v>1017.5245833333333</v>
      </c>
      <c r="P60" s="1434"/>
      <c r="Q60" s="1434"/>
      <c r="R60" s="1434">
        <f>SUM(R21:R59)</f>
        <v>187671.26938888888</v>
      </c>
      <c r="S60" s="1434">
        <f>SUM(S21:S59)</f>
        <v>55090.830611111123</v>
      </c>
      <c r="U60" s="1435"/>
    </row>
    <row r="61" spans="1:21" ht="15" x14ac:dyDescent="0.3">
      <c r="A61" s="1266"/>
      <c r="B61" s="1266"/>
      <c r="C61" s="1266"/>
      <c r="D61" s="1266"/>
      <c r="E61" s="1266"/>
      <c r="F61" s="1266"/>
      <c r="G61" s="1266"/>
      <c r="H61" s="1041"/>
      <c r="I61" s="1266"/>
      <c r="J61" s="1266"/>
      <c r="K61" s="1266"/>
      <c r="L61" s="1266"/>
      <c r="M61" s="1266"/>
      <c r="N61" s="331"/>
      <c r="O61" s="331"/>
      <c r="P61" s="1266"/>
      <c r="Q61" s="1266"/>
      <c r="R61" s="1266"/>
      <c r="S61" s="1266"/>
    </row>
    <row r="62" spans="1:21" ht="15" x14ac:dyDescent="0.3">
      <c r="A62" s="1266"/>
      <c r="B62" s="1266"/>
      <c r="C62" s="1266"/>
      <c r="D62" s="1682">
        <v>611</v>
      </c>
      <c r="E62" s="1683">
        <v>206.5</v>
      </c>
      <c r="F62" s="1266"/>
      <c r="G62" s="1266"/>
      <c r="H62" s="1041"/>
      <c r="I62" s="1266"/>
      <c r="J62" s="1266"/>
      <c r="K62" s="1266"/>
      <c r="L62" s="1266"/>
      <c r="M62" s="1266"/>
      <c r="N62" s="331"/>
      <c r="O62" s="331"/>
      <c r="P62" s="1266"/>
      <c r="Q62" s="1266"/>
      <c r="R62" s="1266"/>
      <c r="S62" s="1266"/>
    </row>
    <row r="63" spans="1:21" ht="15" x14ac:dyDescent="0.3">
      <c r="A63" s="1266"/>
      <c r="B63" s="1266"/>
      <c r="C63" s="1266"/>
      <c r="D63" s="1682">
        <v>613</v>
      </c>
      <c r="E63" s="1683">
        <v>86.86</v>
      </c>
      <c r="F63" s="1266"/>
      <c r="G63" s="1266"/>
      <c r="H63" s="1041"/>
      <c r="I63" s="1266"/>
      <c r="J63" s="1266"/>
      <c r="K63" s="1266"/>
      <c r="L63" s="1266"/>
      <c r="M63" s="1266"/>
      <c r="N63" s="331"/>
      <c r="O63" s="331"/>
      <c r="P63" s="1266"/>
      <c r="Q63" s="1266"/>
      <c r="R63" s="1266"/>
      <c r="S63" s="1266"/>
    </row>
    <row r="64" spans="1:21" ht="15" x14ac:dyDescent="0.3">
      <c r="A64" s="1266"/>
      <c r="B64" s="1266"/>
      <c r="C64" s="1266"/>
      <c r="D64" s="1682">
        <v>614</v>
      </c>
      <c r="E64" s="1683">
        <v>301.55</v>
      </c>
      <c r="F64" s="1266"/>
      <c r="G64" s="1266"/>
      <c r="H64" s="1041"/>
      <c r="I64" s="1266"/>
      <c r="J64" s="1266"/>
      <c r="K64" s="1266"/>
      <c r="L64" s="1266"/>
      <c r="M64" s="1266"/>
      <c r="N64" s="331"/>
      <c r="O64" s="331"/>
      <c r="P64" s="1266"/>
      <c r="Q64" s="1266"/>
      <c r="R64" s="1266"/>
      <c r="S64" s="1266"/>
    </row>
    <row r="65" spans="1:19" ht="15" x14ac:dyDescent="0.3">
      <c r="D65" s="1682">
        <v>617</v>
      </c>
      <c r="E65" s="1683">
        <v>374.42</v>
      </c>
    </row>
    <row r="66" spans="1:19" ht="15" x14ac:dyDescent="0.3">
      <c r="D66" s="1682">
        <v>619</v>
      </c>
      <c r="E66" s="1683">
        <v>48.18</v>
      </c>
    </row>
    <row r="67" spans="1:19" x14ac:dyDescent="0.2">
      <c r="D67" s="1684"/>
      <c r="E67" s="1685">
        <f>SUM(E62:E66)</f>
        <v>1017.5100000000001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48"/>
      <c r="Q70" s="1048"/>
      <c r="R70" s="1048"/>
      <c r="S70" s="1048"/>
    </row>
    <row r="71" spans="1:19" s="115" customFormat="1" ht="15" x14ac:dyDescent="0.3">
      <c r="A71" s="1992" t="s">
        <v>51</v>
      </c>
      <c r="B71" s="1992"/>
      <c r="C71" s="1992"/>
      <c r="D71" s="1992"/>
      <c r="E71" s="1992"/>
      <c r="F71" s="1992"/>
      <c r="G71" s="1992"/>
      <c r="H71" s="116"/>
      <c r="I71" s="1993" t="s">
        <v>1620</v>
      </c>
      <c r="J71" s="1993"/>
      <c r="K71" s="1993"/>
      <c r="L71" s="1993"/>
      <c r="M71" s="1993"/>
      <c r="O71" s="1105"/>
      <c r="P71" s="1992" t="s">
        <v>1621</v>
      </c>
      <c r="Q71" s="1992"/>
      <c r="R71" s="1992"/>
      <c r="S71" s="1992"/>
    </row>
    <row r="92" spans="5:5" x14ac:dyDescent="0.2">
      <c r="E92" s="1265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11" zoomScale="80" zoomScaleNormal="85" zoomScaleSheetLayoutView="80" workbookViewId="0">
      <selection activeCell="Q33" sqref="Q33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1.5703125" customWidth="1"/>
    <col min="15" max="15" width="11.85546875" customWidth="1"/>
    <col min="16" max="16" width="5.85546875" customWidth="1"/>
    <col min="17" max="17" width="8.85546875" customWidth="1"/>
    <col min="18" max="18" width="16.8554687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94" t="s">
        <v>0</v>
      </c>
      <c r="B13" s="1994"/>
      <c r="C13" s="1994"/>
      <c r="D13" s="1994"/>
      <c r="E13" s="1994"/>
      <c r="F13" s="1994"/>
      <c r="G13" s="1994"/>
      <c r="H13" s="1994"/>
      <c r="I13" s="1994"/>
      <c r="J13" s="1994"/>
      <c r="K13" s="1994"/>
      <c r="L13" s="1994"/>
      <c r="M13" s="1994"/>
      <c r="N13" s="1994"/>
      <c r="O13" s="1994"/>
      <c r="P13" s="1994"/>
      <c r="Q13" s="1994"/>
      <c r="R13" s="1994"/>
      <c r="S13" s="1994"/>
    </row>
    <row r="14" spans="1:19" x14ac:dyDescent="0.2">
      <c r="A14" s="1978" t="s">
        <v>1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2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8" t="s">
        <v>3</v>
      </c>
      <c r="B16" s="1978"/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  <c r="N16" s="1978"/>
      <c r="O16" s="1978"/>
      <c r="P16" s="1978"/>
      <c r="Q16" s="1978"/>
      <c r="R16" s="1978"/>
      <c r="S16" s="1978"/>
    </row>
    <row r="17" spans="1:19" x14ac:dyDescent="0.2">
      <c r="A17" s="1995" t="s">
        <v>1806</v>
      </c>
      <c r="B17" s="1975"/>
      <c r="C17" s="1975"/>
      <c r="D17" s="1975"/>
      <c r="E17" s="1975"/>
      <c r="F17" s="1975"/>
      <c r="G17" s="1975"/>
      <c r="H17" s="1975"/>
      <c r="I17" s="1975"/>
      <c r="J17" s="1975"/>
      <c r="K17" s="1975"/>
      <c r="L17" s="1975"/>
      <c r="M17" s="1975"/>
      <c r="N17" s="1975"/>
      <c r="O17" s="1975"/>
      <c r="P17" s="1975"/>
      <c r="Q17" s="1975"/>
      <c r="R17" s="1975"/>
      <c r="S17" s="1975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1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65" customFormat="1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7" t="s">
        <v>11</v>
      </c>
      <c r="I19" s="228" t="s">
        <v>12</v>
      </c>
      <c r="J19" s="228" t="s">
        <v>13</v>
      </c>
      <c r="K19" s="228" t="s">
        <v>820</v>
      </c>
      <c r="L19" s="977" t="s">
        <v>1613</v>
      </c>
      <c r="M19" s="1385" t="s">
        <v>1616</v>
      </c>
      <c r="N19" s="1261" t="s">
        <v>1615</v>
      </c>
      <c r="O19" s="1261" t="s">
        <v>1614</v>
      </c>
      <c r="P19" s="1260" t="s">
        <v>1618</v>
      </c>
      <c r="Q19" s="1261" t="s">
        <v>1617</v>
      </c>
      <c r="R19" s="1260" t="s">
        <v>1805</v>
      </c>
      <c r="S19" s="1260" t="s">
        <v>1619</v>
      </c>
    </row>
    <row r="20" spans="1:19" x14ac:dyDescent="0.2">
      <c r="A20" s="222">
        <v>1</v>
      </c>
      <c r="B20" s="328">
        <v>2</v>
      </c>
      <c r="C20" s="328">
        <v>3</v>
      </c>
      <c r="D20" s="328">
        <v>4</v>
      </c>
      <c r="E20" s="328">
        <v>5</v>
      </c>
      <c r="F20" s="328">
        <v>6</v>
      </c>
      <c r="G20" s="328">
        <v>7</v>
      </c>
      <c r="H20" s="1481">
        <v>8</v>
      </c>
      <c r="I20" s="328">
        <v>9</v>
      </c>
      <c r="J20" s="328">
        <v>10</v>
      </c>
      <c r="K20" s="328">
        <v>11</v>
      </c>
      <c r="L20" s="328">
        <v>12</v>
      </c>
      <c r="M20" s="328">
        <v>13</v>
      </c>
      <c r="N20" s="328">
        <v>14</v>
      </c>
      <c r="O20" s="328">
        <v>15</v>
      </c>
      <c r="P20" s="328">
        <v>16</v>
      </c>
      <c r="Q20" s="328">
        <v>17</v>
      </c>
      <c r="R20" s="328">
        <v>18</v>
      </c>
      <c r="S20" s="328">
        <v>19</v>
      </c>
    </row>
    <row r="21" spans="1:19" ht="15" x14ac:dyDescent="0.3">
      <c r="A21" s="84">
        <v>1</v>
      </c>
      <c r="B21" s="124">
        <v>40261</v>
      </c>
      <c r="C21" s="277" t="s">
        <v>169</v>
      </c>
      <c r="D21" s="85">
        <v>61</v>
      </c>
      <c r="E21" s="85">
        <v>617</v>
      </c>
      <c r="F21" s="231"/>
      <c r="G21" s="85">
        <v>1</v>
      </c>
      <c r="H21" s="954" t="s">
        <v>139</v>
      </c>
      <c r="I21" s="231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60">
        <f t="shared" ref="O21:O32" si="0">IF(M21=0,"N/A",+N21/12)</f>
        <v>22.33</v>
      </c>
      <c r="P21" s="187">
        <v>7</v>
      </c>
      <c r="Q21" s="187">
        <v>6</v>
      </c>
      <c r="R21" s="101">
        <f>IF(M21=0,"N/A",+N21*P21+O21*Q21)</f>
        <v>2009.6999999999998</v>
      </c>
      <c r="S21" s="101">
        <f t="shared" ref="S21:S32" si="1">IF(M21=0,"N/A",+L21-R21)</f>
        <v>669.90000000000009</v>
      </c>
    </row>
    <row r="22" spans="1:19" ht="30" x14ac:dyDescent="0.3">
      <c r="A22" s="84">
        <v>2</v>
      </c>
      <c r="B22" s="124">
        <v>40322</v>
      </c>
      <c r="C22" s="277" t="s">
        <v>169</v>
      </c>
      <c r="D22" s="85">
        <v>61</v>
      </c>
      <c r="E22" s="85">
        <v>617</v>
      </c>
      <c r="F22" s="231"/>
      <c r="G22" s="85">
        <v>2</v>
      </c>
      <c r="H22" s="954" t="s">
        <v>541</v>
      </c>
      <c r="I22" s="231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60">
        <f t="shared" si="0"/>
        <v>110.71133333333334</v>
      </c>
      <c r="P22" s="187">
        <v>7</v>
      </c>
      <c r="Q22" s="187">
        <v>6</v>
      </c>
      <c r="R22" s="101">
        <f>IF(M22=0,"N/A",+N22*P22+O22*Q22)</f>
        <v>9964.02</v>
      </c>
      <c r="S22" s="101">
        <f t="shared" si="1"/>
        <v>3321.34</v>
      </c>
    </row>
    <row r="23" spans="1:19" ht="30" x14ac:dyDescent="0.3">
      <c r="A23" s="84">
        <v>3</v>
      </c>
      <c r="B23" s="124">
        <v>40452</v>
      </c>
      <c r="C23" s="277" t="s">
        <v>169</v>
      </c>
      <c r="D23" s="85">
        <v>61</v>
      </c>
      <c r="E23" s="85">
        <v>617</v>
      </c>
      <c r="F23" s="231"/>
      <c r="G23" s="85">
        <v>1</v>
      </c>
      <c r="H23" s="954" t="s">
        <v>542</v>
      </c>
      <c r="I23" s="231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60">
        <f t="shared" si="0"/>
        <v>51.233333333333327</v>
      </c>
      <c r="P23" s="187">
        <v>6</v>
      </c>
      <c r="Q23" s="187">
        <v>11</v>
      </c>
      <c r="R23" s="101">
        <f>IF(M23=0,"N/A",+N23*P23+O23*Q23)</f>
        <v>4252.3666666666668</v>
      </c>
      <c r="S23" s="101">
        <f t="shared" si="1"/>
        <v>1895.6333333333332</v>
      </c>
    </row>
    <row r="24" spans="1:19" ht="15" x14ac:dyDescent="0.3">
      <c r="A24" s="84">
        <v>4</v>
      </c>
      <c r="B24" s="124">
        <v>40107</v>
      </c>
      <c r="C24" s="277" t="s">
        <v>169</v>
      </c>
      <c r="D24" s="85">
        <v>61</v>
      </c>
      <c r="E24" s="85">
        <v>617</v>
      </c>
      <c r="F24" s="192"/>
      <c r="G24" s="85">
        <v>1</v>
      </c>
      <c r="H24" s="937" t="s">
        <v>417</v>
      </c>
      <c r="I24" s="260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60">
        <f t="shared" si="0"/>
        <v>41.083333333333336</v>
      </c>
      <c r="P24" s="187">
        <v>7</v>
      </c>
      <c r="Q24" s="187">
        <v>11</v>
      </c>
      <c r="R24" s="101">
        <f>IF(M24=0,"N/A",+N24*P24+O24*Q24)</f>
        <v>3902.9166666666665</v>
      </c>
      <c r="S24" s="101">
        <f t="shared" si="1"/>
        <v>1027.0833333333335</v>
      </c>
    </row>
    <row r="25" spans="1:19" ht="15" x14ac:dyDescent="0.3">
      <c r="A25" s="84">
        <v>5</v>
      </c>
      <c r="B25" s="124">
        <v>39169</v>
      </c>
      <c r="C25" s="277" t="s">
        <v>169</v>
      </c>
      <c r="D25" s="85">
        <v>61</v>
      </c>
      <c r="E25" s="85">
        <v>617</v>
      </c>
      <c r="F25" s="192"/>
      <c r="G25" s="85">
        <v>1</v>
      </c>
      <c r="H25" s="937" t="s">
        <v>55</v>
      </c>
      <c r="I25" s="260"/>
      <c r="J25" s="85" t="s">
        <v>24</v>
      </c>
      <c r="K25" s="85" t="s">
        <v>170</v>
      </c>
      <c r="L25" s="111">
        <v>3024</v>
      </c>
      <c r="M25" s="112">
        <v>10</v>
      </c>
      <c r="N25" s="378"/>
      <c r="O25" s="1848"/>
      <c r="P25" s="989">
        <v>10</v>
      </c>
      <c r="Q25" s="989"/>
      <c r="R25" s="378">
        <v>3024</v>
      </c>
      <c r="S25" s="378">
        <f t="shared" si="1"/>
        <v>0</v>
      </c>
    </row>
    <row r="26" spans="1:19" ht="15" x14ac:dyDescent="0.3">
      <c r="A26" s="84">
        <v>6</v>
      </c>
      <c r="B26" s="124">
        <v>36889</v>
      </c>
      <c r="C26" s="277" t="s">
        <v>169</v>
      </c>
      <c r="D26" s="85">
        <v>61</v>
      </c>
      <c r="E26" s="85">
        <v>617</v>
      </c>
      <c r="F26" s="343"/>
      <c r="G26" s="85">
        <v>1</v>
      </c>
      <c r="H26" s="937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56"/>
      <c r="P26" s="194">
        <v>10</v>
      </c>
      <c r="Q26" s="194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7" t="s">
        <v>169</v>
      </c>
      <c r="D27" s="85">
        <v>61</v>
      </c>
      <c r="E27" s="85">
        <v>617</v>
      </c>
      <c r="F27" s="86"/>
      <c r="G27" s="85">
        <v>1</v>
      </c>
      <c r="H27" s="937" t="s">
        <v>23</v>
      </c>
      <c r="I27" s="192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60">
        <f t="shared" si="0"/>
        <v>17.501499999999997</v>
      </c>
      <c r="P27" s="187">
        <v>7</v>
      </c>
      <c r="Q27" s="187">
        <v>11</v>
      </c>
      <c r="R27" s="101">
        <f t="shared" ref="R27:R32" si="3">IF(M27=0,"N/A",+N27*P27+O27*Q27)</f>
        <v>1662.6424999999997</v>
      </c>
      <c r="S27" s="101">
        <f t="shared" si="1"/>
        <v>437.53750000000014</v>
      </c>
    </row>
    <row r="28" spans="1:19" ht="15" x14ac:dyDescent="0.3">
      <c r="A28" s="84">
        <v>8</v>
      </c>
      <c r="B28" s="124">
        <v>42359</v>
      </c>
      <c r="C28" s="277" t="s">
        <v>169</v>
      </c>
      <c r="D28" s="85">
        <v>61</v>
      </c>
      <c r="E28" s="85" t="s">
        <v>1106</v>
      </c>
      <c r="F28" s="86"/>
      <c r="G28" s="85">
        <v>1</v>
      </c>
      <c r="H28" s="937" t="s">
        <v>55</v>
      </c>
      <c r="I28" s="192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60">
        <f>IF(M28=0,"N/A",+N28/12)</f>
        <v>48.183333333333337</v>
      </c>
      <c r="P28" s="187">
        <v>1</v>
      </c>
      <c r="Q28" s="187">
        <v>9</v>
      </c>
      <c r="R28" s="101">
        <f t="shared" si="3"/>
        <v>1011.8500000000001</v>
      </c>
      <c r="S28" s="101">
        <f t="shared" si="1"/>
        <v>4770.1499999999996</v>
      </c>
    </row>
    <row r="29" spans="1:19" ht="30" x14ac:dyDescent="0.3">
      <c r="A29" s="84">
        <v>9</v>
      </c>
      <c r="B29" s="124">
        <v>42335</v>
      </c>
      <c r="C29" s="277" t="s">
        <v>169</v>
      </c>
      <c r="D29" s="85">
        <v>61</v>
      </c>
      <c r="E29" s="85" t="s">
        <v>1115</v>
      </c>
      <c r="F29" s="86"/>
      <c r="G29" s="85">
        <v>1</v>
      </c>
      <c r="H29" s="937" t="s">
        <v>1174</v>
      </c>
      <c r="I29" s="192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963.66666666666663</v>
      </c>
      <c r="O29" s="1660">
        <f>IF(M29=0,"N/A",+N29/12)</f>
        <v>80.305555555555557</v>
      </c>
      <c r="P29" s="187">
        <v>1</v>
      </c>
      <c r="Q29" s="187">
        <v>10</v>
      </c>
      <c r="R29" s="101">
        <f t="shared" si="3"/>
        <v>1766.7222222222222</v>
      </c>
      <c r="S29" s="101">
        <f t="shared" si="1"/>
        <v>4015.2777777777778</v>
      </c>
    </row>
    <row r="30" spans="1:19" ht="15" x14ac:dyDescent="0.3">
      <c r="A30" s="84">
        <v>10</v>
      </c>
      <c r="B30" s="124">
        <v>42348</v>
      </c>
      <c r="C30" s="277" t="s">
        <v>169</v>
      </c>
      <c r="D30" s="85">
        <v>61</v>
      </c>
      <c r="E30" s="85" t="s">
        <v>1115</v>
      </c>
      <c r="F30" s="86"/>
      <c r="G30" s="85">
        <v>1</v>
      </c>
      <c r="H30" s="937" t="s">
        <v>39</v>
      </c>
      <c r="I30" s="192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60">
        <f>IF(M30=0,"N/A",+N30/12)</f>
        <v>18.319500000000001</v>
      </c>
      <c r="P30" s="187">
        <v>1</v>
      </c>
      <c r="Q30" s="187">
        <v>9</v>
      </c>
      <c r="R30" s="101">
        <f t="shared" si="3"/>
        <v>384.70950000000005</v>
      </c>
      <c r="S30" s="101">
        <f t="shared" si="1"/>
        <v>1813.6305000000002</v>
      </c>
    </row>
    <row r="31" spans="1:19" ht="30" x14ac:dyDescent="0.3">
      <c r="A31" s="84">
        <v>11</v>
      </c>
      <c r="B31" s="124">
        <v>42348</v>
      </c>
      <c r="C31" s="277" t="s">
        <v>169</v>
      </c>
      <c r="D31" s="85">
        <v>61</v>
      </c>
      <c r="E31" s="85" t="s">
        <v>1115</v>
      </c>
      <c r="F31" s="86"/>
      <c r="G31" s="85">
        <v>1</v>
      </c>
      <c r="H31" s="937" t="s">
        <v>1292</v>
      </c>
      <c r="I31" s="192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60">
        <f>IF(M31=0,"N/A",+N31/12)</f>
        <v>100.95191666666666</v>
      </c>
      <c r="P31" s="187">
        <v>1</v>
      </c>
      <c r="Q31" s="187">
        <v>9</v>
      </c>
      <c r="R31" s="101">
        <f t="shared" si="3"/>
        <v>2119.9902499999998</v>
      </c>
      <c r="S31" s="101">
        <f t="shared" si="1"/>
        <v>9994.2397500000006</v>
      </c>
    </row>
    <row r="32" spans="1:19" ht="15" x14ac:dyDescent="0.3">
      <c r="A32" s="84">
        <v>12</v>
      </c>
      <c r="B32" s="275">
        <v>39445</v>
      </c>
      <c r="C32" s="277" t="s">
        <v>169</v>
      </c>
      <c r="D32" s="85">
        <v>61</v>
      </c>
      <c r="E32" s="85">
        <v>617</v>
      </c>
      <c r="F32" s="87"/>
      <c r="G32" s="85">
        <v>1</v>
      </c>
      <c r="H32" s="937" t="s">
        <v>1673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60">
        <f t="shared" si="0"/>
        <v>14.833333333333334</v>
      </c>
      <c r="P32" s="187">
        <v>9</v>
      </c>
      <c r="Q32" s="187">
        <v>9</v>
      </c>
      <c r="R32" s="101">
        <f t="shared" si="3"/>
        <v>1735.5</v>
      </c>
      <c r="S32" s="101">
        <f t="shared" si="1"/>
        <v>44.5</v>
      </c>
    </row>
    <row r="33" spans="1:20" ht="15" x14ac:dyDescent="0.3">
      <c r="A33" s="115"/>
      <c r="B33" s="115"/>
      <c r="C33" s="1667"/>
      <c r="D33" s="1667"/>
      <c r="E33" s="115"/>
      <c r="F33" s="115"/>
      <c r="G33" s="115"/>
      <c r="H33" s="1041"/>
      <c r="I33" s="115"/>
      <c r="J33" s="115"/>
      <c r="K33" s="115"/>
      <c r="L33" s="273">
        <f>SUM(L21:L32)</f>
        <v>60623.709999999992</v>
      </c>
      <c r="M33" s="273"/>
      <c r="N33" s="273">
        <f t="shared" ref="N33:S33" si="4">SUM(N21:N32)</f>
        <v>6065.4376666666667</v>
      </c>
      <c r="O33" s="273">
        <f>SUM(O21:O32)</f>
        <v>505.45313888888882</v>
      </c>
      <c r="P33" s="273"/>
      <c r="Q33" s="273"/>
      <c r="R33" s="273">
        <f t="shared" si="4"/>
        <v>32634.417805555553</v>
      </c>
      <c r="S33" s="273">
        <f t="shared" si="4"/>
        <v>27989.292194444446</v>
      </c>
      <c r="T33" s="18"/>
    </row>
    <row r="34" spans="1:20" ht="15" x14ac:dyDescent="0.3">
      <c r="A34" s="115"/>
      <c r="B34" s="115"/>
      <c r="C34" s="1667">
        <v>613</v>
      </c>
      <c r="D34" s="1652">
        <v>48.18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67">
        <v>617</v>
      </c>
      <c r="D35" s="1652">
        <v>257.69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849"/>
      <c r="S35" s="115"/>
    </row>
    <row r="36" spans="1:20" ht="15" x14ac:dyDescent="0.3">
      <c r="A36" s="115"/>
      <c r="B36" s="115"/>
      <c r="C36" s="1667">
        <v>619</v>
      </c>
      <c r="D36" s="1652">
        <v>207.61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7"/>
      <c r="D37" s="1680">
        <f>SUM(D34:D36)</f>
        <v>513.48</v>
      </c>
      <c r="E37" s="115"/>
      <c r="F37" s="115"/>
      <c r="G37" s="115"/>
      <c r="H37" s="1041"/>
      <c r="I37" s="115"/>
      <c r="J37" s="115"/>
      <c r="K37" s="115"/>
      <c r="L37" s="115"/>
      <c r="M37" s="1667"/>
      <c r="N37" s="115"/>
      <c r="O37" s="1667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41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41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48"/>
      <c r="Q40" s="1048"/>
      <c r="R40" s="1048"/>
      <c r="S40" s="1048"/>
    </row>
    <row r="41" spans="1:20" s="115" customFormat="1" ht="15" x14ac:dyDescent="0.3">
      <c r="A41" s="1992" t="s">
        <v>51</v>
      </c>
      <c r="B41" s="1992"/>
      <c r="C41" s="1992"/>
      <c r="D41" s="1992"/>
      <c r="E41" s="1992"/>
      <c r="F41" s="1992"/>
      <c r="G41" s="1992"/>
      <c r="H41" s="116"/>
      <c r="I41" s="1993" t="s">
        <v>1620</v>
      </c>
      <c r="J41" s="1993"/>
      <c r="K41" s="1993"/>
      <c r="L41" s="1993"/>
      <c r="M41" s="1993"/>
      <c r="O41" s="1105"/>
      <c r="P41" s="1992" t="s">
        <v>1621</v>
      </c>
      <c r="Q41" s="1992"/>
      <c r="R41" s="1992"/>
      <c r="S41" s="1992"/>
    </row>
    <row r="42" spans="1:20" ht="15" x14ac:dyDescent="0.3">
      <c r="B42" s="115"/>
      <c r="C42" s="121"/>
      <c r="D42" s="121"/>
      <c r="E42" s="121"/>
      <c r="F42" s="115"/>
      <c r="G42" s="1989"/>
      <c r="H42" s="1989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4"/>
  <sheetViews>
    <sheetView topLeftCell="G60" zoomScale="70" zoomScaleNormal="70" workbookViewId="0">
      <selection activeCell="Q72" sqref="Q72:V72"/>
    </sheetView>
  </sheetViews>
  <sheetFormatPr baseColWidth="10" defaultColWidth="9.140625" defaultRowHeight="12.75" x14ac:dyDescent="0.2"/>
  <cols>
    <col min="1" max="3" width="0" style="1038" hidden="1" customWidth="1"/>
    <col min="4" max="4" width="5" style="1038" customWidth="1"/>
    <col min="5" max="5" width="15.85546875" style="949" customWidth="1"/>
    <col min="6" max="6" width="7.140625" style="1038" customWidth="1"/>
    <col min="7" max="7" width="15.42578125" style="1038" customWidth="1"/>
    <col min="8" max="8" width="15.5703125" style="1038" customWidth="1"/>
    <col min="9" max="9" width="9.5703125" style="1038" customWidth="1"/>
    <col min="10" max="10" width="6.140625" style="1038" customWidth="1"/>
    <col min="11" max="11" width="37" style="1065" customWidth="1"/>
    <col min="12" max="12" width="19.42578125" style="1038" customWidth="1"/>
    <col min="13" max="13" width="22.42578125" style="1038" customWidth="1"/>
    <col min="14" max="14" width="25.5703125" style="1065" customWidth="1"/>
    <col min="15" max="15" width="17.42578125" style="1038" customWidth="1"/>
    <col min="16" max="16" width="6.5703125" style="1038" customWidth="1"/>
    <col min="17" max="17" width="16.85546875" style="1038" customWidth="1"/>
    <col min="18" max="18" width="14.7109375" style="1038" customWidth="1"/>
    <col min="19" max="19" width="6.28515625" style="1038" customWidth="1"/>
    <col min="20" max="20" width="7" style="1038" customWidth="1"/>
    <col min="21" max="21" width="19" style="1038" customWidth="1"/>
    <col min="22" max="22" width="15.42578125" style="1038" customWidth="1"/>
    <col min="23" max="23" width="13.5703125" style="1038" customWidth="1"/>
    <col min="24" max="24" width="16" style="1038" customWidth="1"/>
    <col min="25" max="16384" width="9.140625" style="1038"/>
  </cols>
  <sheetData>
    <row r="9" spans="4:22" x14ac:dyDescent="0.2">
      <c r="I9" s="949"/>
      <c r="J9" s="949"/>
      <c r="L9" s="949"/>
    </row>
    <row r="10" spans="4:22" x14ac:dyDescent="0.2">
      <c r="I10" s="949"/>
      <c r="J10" s="949"/>
      <c r="L10" s="949"/>
    </row>
    <row r="11" spans="4:22" x14ac:dyDescent="0.2">
      <c r="I11" s="949"/>
      <c r="J11" s="949"/>
      <c r="L11" s="949"/>
      <c r="Q11" s="1347"/>
    </row>
    <row r="12" spans="4:22" x14ac:dyDescent="0.2">
      <c r="I12" s="949"/>
      <c r="J12" s="949"/>
      <c r="L12" s="949"/>
    </row>
    <row r="13" spans="4:22" x14ac:dyDescent="0.2">
      <c r="D13" s="1991" t="s">
        <v>0</v>
      </c>
      <c r="E13" s="1991"/>
      <c r="F13" s="1991"/>
      <c r="G13" s="1991"/>
      <c r="H13" s="1991"/>
      <c r="I13" s="1991"/>
      <c r="J13" s="1991"/>
      <c r="K13" s="1991"/>
      <c r="L13" s="1991"/>
      <c r="M13" s="1991"/>
      <c r="N13" s="1991"/>
      <c r="O13" s="1991"/>
      <c r="P13" s="1991"/>
      <c r="Q13" s="1991"/>
      <c r="R13" s="1991"/>
      <c r="S13" s="1991"/>
      <c r="T13" s="1991"/>
      <c r="U13" s="1991"/>
      <c r="V13" s="1991"/>
    </row>
    <row r="14" spans="4:22" x14ac:dyDescent="0.2">
      <c r="D14" s="1991" t="s">
        <v>1</v>
      </c>
      <c r="E14" s="1991"/>
      <c r="F14" s="1991"/>
      <c r="G14" s="1991"/>
      <c r="H14" s="1991"/>
      <c r="I14" s="1991"/>
      <c r="J14" s="1991"/>
      <c r="K14" s="1991"/>
      <c r="L14" s="1991"/>
      <c r="M14" s="1991"/>
      <c r="N14" s="1991"/>
      <c r="O14" s="1991"/>
      <c r="P14" s="1991"/>
      <c r="Q14" s="1991"/>
      <c r="R14" s="1991"/>
      <c r="S14" s="1991"/>
      <c r="T14" s="1991"/>
      <c r="U14" s="1991"/>
      <c r="V14" s="1991"/>
    </row>
    <row r="15" spans="4:22" x14ac:dyDescent="0.2">
      <c r="D15" s="1991" t="s">
        <v>2</v>
      </c>
      <c r="E15" s="1991"/>
      <c r="F15" s="1991"/>
      <c r="G15" s="1991"/>
      <c r="H15" s="1991"/>
      <c r="I15" s="1991"/>
      <c r="J15" s="1991"/>
      <c r="K15" s="1991"/>
      <c r="L15" s="1991"/>
      <c r="M15" s="1991"/>
      <c r="N15" s="1991"/>
      <c r="O15" s="1991"/>
      <c r="P15" s="1991"/>
      <c r="Q15" s="1991"/>
      <c r="R15" s="1991"/>
      <c r="S15" s="1991"/>
      <c r="T15" s="1991"/>
      <c r="U15" s="1991"/>
      <c r="V15" s="1991"/>
    </row>
    <row r="16" spans="4:22" x14ac:dyDescent="0.2">
      <c r="D16" s="1991" t="s">
        <v>3</v>
      </c>
      <c r="E16" s="1991"/>
      <c r="F16" s="1991"/>
      <c r="G16" s="1991"/>
      <c r="H16" s="1991"/>
      <c r="I16" s="1991"/>
      <c r="J16" s="1991"/>
      <c r="K16" s="1991"/>
      <c r="L16" s="1991"/>
      <c r="M16" s="1991"/>
      <c r="N16" s="1991"/>
      <c r="O16" s="1991"/>
      <c r="P16" s="1991"/>
      <c r="Q16" s="1991"/>
      <c r="R16" s="1991"/>
      <c r="S16" s="1991"/>
      <c r="T16" s="1991"/>
      <c r="U16" s="1991"/>
      <c r="V16" s="1991"/>
    </row>
    <row r="17" spans="1:22" x14ac:dyDescent="0.2">
      <c r="D17" s="1990" t="s">
        <v>1806</v>
      </c>
      <c r="E17" s="1990"/>
      <c r="F17" s="1990"/>
      <c r="G17" s="1990"/>
      <c r="H17" s="1990"/>
      <c r="I17" s="1990"/>
      <c r="J17" s="1990"/>
      <c r="K17" s="1990"/>
      <c r="L17" s="1990"/>
      <c r="M17" s="1990"/>
      <c r="N17" s="1990"/>
      <c r="O17" s="1990"/>
      <c r="P17" s="1990"/>
      <c r="Q17" s="1990"/>
      <c r="R17" s="1990"/>
      <c r="S17" s="1990"/>
      <c r="T17" s="1990"/>
      <c r="U17" s="1990"/>
      <c r="V17" s="1990"/>
    </row>
    <row r="18" spans="1:22" ht="15.75" x14ac:dyDescent="0.2">
      <c r="D18" s="1348"/>
      <c r="E18" s="1348"/>
      <c r="F18" s="1348"/>
      <c r="G18" s="1348"/>
      <c r="H18" s="1349"/>
      <c r="I18" s="1349"/>
      <c r="J18" s="1349"/>
      <c r="K18" s="1350"/>
      <c r="L18" s="1349"/>
      <c r="M18" s="1349"/>
      <c r="N18" s="1350"/>
      <c r="O18" s="1349"/>
      <c r="P18" s="1351"/>
      <c r="Q18" s="1351"/>
      <c r="R18" s="1351"/>
      <c r="S18" s="1352"/>
      <c r="T18" s="1352"/>
      <c r="U18" s="1352"/>
      <c r="V18" s="1352"/>
    </row>
    <row r="19" spans="1:22" ht="48" x14ac:dyDescent="0.2">
      <c r="D19" s="962" t="s">
        <v>4</v>
      </c>
      <c r="E19" s="962" t="s">
        <v>5</v>
      </c>
      <c r="F19" s="1045" t="s">
        <v>1627</v>
      </c>
      <c r="G19" s="1045" t="s">
        <v>7</v>
      </c>
      <c r="H19" s="1045" t="s">
        <v>1612</v>
      </c>
      <c r="I19" s="962" t="s">
        <v>9</v>
      </c>
      <c r="J19" s="962" t="s">
        <v>10</v>
      </c>
      <c r="K19" s="1046" t="s">
        <v>11</v>
      </c>
      <c r="L19" s="962" t="s">
        <v>12</v>
      </c>
      <c r="M19" s="962" t="s">
        <v>13</v>
      </c>
      <c r="N19" s="1046" t="s">
        <v>820</v>
      </c>
      <c r="O19" s="1046" t="s">
        <v>1613</v>
      </c>
      <c r="P19" s="1049" t="s">
        <v>1616</v>
      </c>
      <c r="Q19" s="1050" t="s">
        <v>1615</v>
      </c>
      <c r="R19" s="1050" t="s">
        <v>1614</v>
      </c>
      <c r="S19" s="1051" t="s">
        <v>1618</v>
      </c>
      <c r="T19" s="1050" t="s">
        <v>1617</v>
      </c>
      <c r="U19" s="1051" t="s">
        <v>1805</v>
      </c>
      <c r="V19" s="1051" t="s">
        <v>1619</v>
      </c>
    </row>
    <row r="20" spans="1:22" ht="15.75" x14ac:dyDescent="0.2">
      <c r="A20" s="1328"/>
      <c r="B20" s="1328"/>
      <c r="C20" s="1328"/>
      <c r="D20" s="1353">
        <v>1</v>
      </c>
      <c r="E20" s="1353">
        <v>2</v>
      </c>
      <c r="F20" s="1353">
        <v>3</v>
      </c>
      <c r="G20" s="1353">
        <v>4</v>
      </c>
      <c r="H20" s="1353">
        <v>5</v>
      </c>
      <c r="I20" s="1353">
        <v>6</v>
      </c>
      <c r="J20" s="1353">
        <v>7</v>
      </c>
      <c r="K20" s="1354">
        <v>8</v>
      </c>
      <c r="L20" s="1353">
        <v>9</v>
      </c>
      <c r="M20" s="1353">
        <v>10</v>
      </c>
      <c r="N20" s="1354">
        <v>11</v>
      </c>
      <c r="O20" s="1353">
        <v>12</v>
      </c>
      <c r="P20" s="1353">
        <v>13</v>
      </c>
      <c r="Q20" s="1353">
        <v>14</v>
      </c>
      <c r="R20" s="1353">
        <v>15</v>
      </c>
      <c r="S20" s="1353">
        <v>16</v>
      </c>
      <c r="T20" s="1353">
        <v>17</v>
      </c>
      <c r="U20" s="1353">
        <v>18</v>
      </c>
      <c r="V20" s="1353">
        <v>19</v>
      </c>
    </row>
    <row r="21" spans="1:22" ht="15.75" customHeight="1" x14ac:dyDescent="0.2">
      <c r="A21" s="1047"/>
      <c r="B21" s="1328"/>
      <c r="C21" s="1328"/>
      <c r="D21" s="1353">
        <v>1</v>
      </c>
      <c r="E21" s="1291">
        <v>41920</v>
      </c>
      <c r="F21" s="1293">
        <v>7</v>
      </c>
      <c r="G21" s="1293">
        <v>61</v>
      </c>
      <c r="H21" s="1293" t="s">
        <v>1106</v>
      </c>
      <c r="I21" s="1317"/>
      <c r="J21" s="1293">
        <v>1</v>
      </c>
      <c r="K21" s="1295" t="s">
        <v>524</v>
      </c>
      <c r="L21" s="1293" t="s">
        <v>1083</v>
      </c>
      <c r="M21" s="1293" t="s">
        <v>544</v>
      </c>
      <c r="N21" s="1296" t="s">
        <v>936</v>
      </c>
      <c r="O21" s="1297">
        <v>23465</v>
      </c>
      <c r="P21" s="1298">
        <v>3</v>
      </c>
      <c r="Q21" s="1301">
        <f t="shared" ref="Q21:Q27" si="0">IF(P21=0,"N/A",+O21/P21)</f>
        <v>7821.666666666667</v>
      </c>
      <c r="R21" s="1672">
        <f t="shared" ref="R21:R28" si="1">IF(P21=0,"N/A",+Q21/12)</f>
        <v>651.80555555555554</v>
      </c>
      <c r="S21" s="1302">
        <v>2</v>
      </c>
      <c r="T21" s="1302">
        <v>11</v>
      </c>
      <c r="U21" s="1301">
        <f t="shared" ref="U21:U42" si="2">IF(P21=0,"N/A",+Q21*S21+R21*T21)</f>
        <v>22813.194444444445</v>
      </c>
      <c r="V21" s="1301">
        <f t="shared" ref="V21:V52" si="3">IF(P21=0,"N/A",+O21-U21)</f>
        <v>651.80555555555475</v>
      </c>
    </row>
    <row r="22" spans="1:22" ht="31.5" x14ac:dyDescent="0.2">
      <c r="A22" s="1047"/>
      <c r="B22" s="1328"/>
      <c r="C22" s="1328"/>
      <c r="D22" s="1353">
        <v>2</v>
      </c>
      <c r="E22" s="1291">
        <v>42335</v>
      </c>
      <c r="F22" s="1293">
        <v>7</v>
      </c>
      <c r="G22" s="1293">
        <v>61</v>
      </c>
      <c r="H22" s="1293" t="s">
        <v>1228</v>
      </c>
      <c r="I22" s="1317"/>
      <c r="J22" s="1293">
        <v>2</v>
      </c>
      <c r="K22" s="1295" t="s">
        <v>539</v>
      </c>
      <c r="L22" s="1355"/>
      <c r="M22" s="1355"/>
      <c r="N22" s="1296" t="s">
        <v>1658</v>
      </c>
      <c r="O22" s="1356">
        <v>2400</v>
      </c>
      <c r="P22" s="1357">
        <v>3</v>
      </c>
      <c r="Q22" s="1301">
        <f t="shared" si="0"/>
        <v>800</v>
      </c>
      <c r="R22" s="1672">
        <f t="shared" si="1"/>
        <v>66.666666666666671</v>
      </c>
      <c r="S22" s="1302">
        <v>1</v>
      </c>
      <c r="T22" s="1302">
        <v>10</v>
      </c>
      <c r="U22" s="1301">
        <f t="shared" si="2"/>
        <v>1466.6666666666667</v>
      </c>
      <c r="V22" s="1301">
        <f t="shared" si="3"/>
        <v>933.33333333333326</v>
      </c>
    </row>
    <row r="23" spans="1:22" ht="15.75" x14ac:dyDescent="0.2">
      <c r="A23" s="1047"/>
      <c r="B23" s="1328"/>
      <c r="C23" s="1328"/>
      <c r="D23" s="1353">
        <v>3</v>
      </c>
      <c r="E23" s="1291">
        <v>42348</v>
      </c>
      <c r="F23" s="1293">
        <v>7</v>
      </c>
      <c r="G23" s="1293">
        <v>61</v>
      </c>
      <c r="H23" s="1293" t="s">
        <v>1107</v>
      </c>
      <c r="I23" s="1317"/>
      <c r="J23" s="1293">
        <v>1</v>
      </c>
      <c r="K23" s="1295" t="s">
        <v>296</v>
      </c>
      <c r="L23" s="1355"/>
      <c r="M23" s="1355"/>
      <c r="N23" s="1296" t="s">
        <v>935</v>
      </c>
      <c r="O23" s="1356">
        <v>5146.45</v>
      </c>
      <c r="P23" s="1357">
        <v>10</v>
      </c>
      <c r="Q23" s="1301">
        <f t="shared" si="0"/>
        <v>514.64499999999998</v>
      </c>
      <c r="R23" s="1672">
        <f>IF(P23=0,"N/A",+Q23/12)</f>
        <v>42.887083333333329</v>
      </c>
      <c r="S23" s="1302">
        <v>1</v>
      </c>
      <c r="T23" s="1302">
        <v>9</v>
      </c>
      <c r="U23" s="1301">
        <f t="shared" si="2"/>
        <v>900.62874999999997</v>
      </c>
      <c r="V23" s="1301">
        <f t="shared" si="3"/>
        <v>4245.82125</v>
      </c>
    </row>
    <row r="24" spans="1:22" ht="15.75" customHeight="1" x14ac:dyDescent="0.2">
      <c r="A24" s="1047"/>
      <c r="B24" s="1328"/>
      <c r="C24" s="1328"/>
      <c r="D24" s="1353">
        <v>4</v>
      </c>
      <c r="E24" s="1291">
        <v>42348</v>
      </c>
      <c r="F24" s="1293">
        <v>7</v>
      </c>
      <c r="G24" s="1293">
        <v>61</v>
      </c>
      <c r="H24" s="1293" t="s">
        <v>1229</v>
      </c>
      <c r="I24" s="1317"/>
      <c r="J24" s="1293">
        <v>1</v>
      </c>
      <c r="K24" s="1295" t="s">
        <v>1230</v>
      </c>
      <c r="L24" s="1355"/>
      <c r="M24" s="1355"/>
      <c r="N24" s="1296" t="s">
        <v>936</v>
      </c>
      <c r="O24" s="1356">
        <v>6903</v>
      </c>
      <c r="P24" s="1357">
        <v>10</v>
      </c>
      <c r="Q24" s="1301">
        <f t="shared" si="0"/>
        <v>690.3</v>
      </c>
      <c r="R24" s="1672">
        <f t="shared" si="1"/>
        <v>57.524999999999999</v>
      </c>
      <c r="S24" s="1302">
        <v>1</v>
      </c>
      <c r="T24" s="1302">
        <v>9</v>
      </c>
      <c r="U24" s="1301">
        <f t="shared" si="2"/>
        <v>1208.0250000000001</v>
      </c>
      <c r="V24" s="1301">
        <f t="shared" si="3"/>
        <v>5694.9750000000004</v>
      </c>
    </row>
    <row r="25" spans="1:22" ht="31.5" customHeight="1" x14ac:dyDescent="0.2">
      <c r="A25" s="1047"/>
      <c r="B25" s="1328"/>
      <c r="C25" s="1328"/>
      <c r="D25" s="1353">
        <v>5</v>
      </c>
      <c r="E25" s="1291">
        <v>42348</v>
      </c>
      <c r="F25" s="1293">
        <v>7</v>
      </c>
      <c r="G25" s="1293">
        <v>61</v>
      </c>
      <c r="H25" s="1293" t="s">
        <v>1107</v>
      </c>
      <c r="I25" s="1317"/>
      <c r="J25" s="1293">
        <v>2</v>
      </c>
      <c r="K25" s="1295" t="s">
        <v>1231</v>
      </c>
      <c r="L25" s="1355"/>
      <c r="M25" s="1355"/>
      <c r="N25" s="1296" t="s">
        <v>1659</v>
      </c>
      <c r="O25" s="1356">
        <v>6193.58</v>
      </c>
      <c r="P25" s="1357">
        <v>10</v>
      </c>
      <c r="Q25" s="1301">
        <f t="shared" si="0"/>
        <v>619.35799999999995</v>
      </c>
      <c r="R25" s="1672">
        <f t="shared" si="1"/>
        <v>51.613166666666665</v>
      </c>
      <c r="S25" s="1302">
        <v>1</v>
      </c>
      <c r="T25" s="1302">
        <v>9</v>
      </c>
      <c r="U25" s="1301">
        <f t="shared" si="2"/>
        <v>1083.8764999999999</v>
      </c>
      <c r="V25" s="1301">
        <f t="shared" si="3"/>
        <v>5109.7034999999996</v>
      </c>
    </row>
    <row r="26" spans="1:22" ht="31.5" customHeight="1" x14ac:dyDescent="0.2">
      <c r="A26" s="1047"/>
      <c r="B26" s="1328"/>
      <c r="C26" s="1328"/>
      <c r="D26" s="1353">
        <v>6</v>
      </c>
      <c r="E26" s="1291">
        <v>42348</v>
      </c>
      <c r="F26" s="1293">
        <v>7</v>
      </c>
      <c r="G26" s="1293">
        <v>61</v>
      </c>
      <c r="H26" s="1293" t="s">
        <v>1107</v>
      </c>
      <c r="I26" s="1317"/>
      <c r="J26" s="1293">
        <v>2</v>
      </c>
      <c r="K26" s="1295" t="s">
        <v>1232</v>
      </c>
      <c r="L26" s="1355"/>
      <c r="M26" s="1355"/>
      <c r="N26" s="1296" t="s">
        <v>1659</v>
      </c>
      <c r="O26" s="1356">
        <v>28393.64</v>
      </c>
      <c r="P26" s="1357">
        <v>10</v>
      </c>
      <c r="Q26" s="1301">
        <f t="shared" si="0"/>
        <v>2839.364</v>
      </c>
      <c r="R26" s="1672">
        <f t="shared" si="1"/>
        <v>236.61366666666666</v>
      </c>
      <c r="S26" s="1302">
        <v>1</v>
      </c>
      <c r="T26" s="1302">
        <v>9</v>
      </c>
      <c r="U26" s="1301">
        <f t="shared" si="2"/>
        <v>4968.8870000000006</v>
      </c>
      <c r="V26" s="1301">
        <f t="shared" si="3"/>
        <v>23424.752999999997</v>
      </c>
    </row>
    <row r="27" spans="1:22" ht="31.5" x14ac:dyDescent="0.2">
      <c r="A27" s="1047"/>
      <c r="B27" s="1328"/>
      <c r="C27" s="1328"/>
      <c r="D27" s="1353">
        <v>7</v>
      </c>
      <c r="E27" s="1291">
        <v>42110</v>
      </c>
      <c r="F27" s="1293">
        <v>7</v>
      </c>
      <c r="G27" s="1293">
        <v>61</v>
      </c>
      <c r="H27" s="1293" t="s">
        <v>1146</v>
      </c>
      <c r="I27" s="1317"/>
      <c r="J27" s="1293">
        <v>1</v>
      </c>
      <c r="K27" s="1295" t="s">
        <v>1233</v>
      </c>
      <c r="L27" s="1355"/>
      <c r="M27" s="1355"/>
      <c r="N27" s="1296" t="s">
        <v>551</v>
      </c>
      <c r="O27" s="1356">
        <v>21169.200000000001</v>
      </c>
      <c r="P27" s="1357">
        <v>5</v>
      </c>
      <c r="Q27" s="1301">
        <f t="shared" si="0"/>
        <v>4233.84</v>
      </c>
      <c r="R27" s="1672">
        <f t="shared" si="1"/>
        <v>352.82</v>
      </c>
      <c r="S27" s="1302">
        <v>2</v>
      </c>
      <c r="T27" s="1302">
        <v>5</v>
      </c>
      <c r="U27" s="1301">
        <f t="shared" si="2"/>
        <v>10231.780000000001</v>
      </c>
      <c r="V27" s="1301">
        <f t="shared" si="3"/>
        <v>10937.42</v>
      </c>
    </row>
    <row r="28" spans="1:22" ht="15.75" customHeight="1" x14ac:dyDescent="0.2">
      <c r="A28" s="1358">
        <v>1</v>
      </c>
      <c r="B28" s="1359">
        <v>40633</v>
      </c>
      <c r="C28" s="1360">
        <v>6</v>
      </c>
      <c r="D28" s="1353">
        <v>8</v>
      </c>
      <c r="E28" s="1291">
        <v>42075</v>
      </c>
      <c r="F28" s="1293">
        <v>7</v>
      </c>
      <c r="G28" s="1293">
        <v>61</v>
      </c>
      <c r="H28" s="1293" t="s">
        <v>1106</v>
      </c>
      <c r="I28" s="1317"/>
      <c r="J28" s="1293">
        <v>1</v>
      </c>
      <c r="K28" s="1295" t="s">
        <v>1084</v>
      </c>
      <c r="L28" s="1355"/>
      <c r="M28" s="1355" t="s">
        <v>28</v>
      </c>
      <c r="N28" s="1296" t="s">
        <v>551</v>
      </c>
      <c r="O28" s="1356">
        <v>6076</v>
      </c>
      <c r="P28" s="1357">
        <v>3</v>
      </c>
      <c r="Q28" s="1301">
        <f>IF(P28=0,#REF!/T33,+O28/P28)</f>
        <v>2025.3333333333333</v>
      </c>
      <c r="R28" s="1672">
        <f t="shared" si="1"/>
        <v>168.77777777777777</v>
      </c>
      <c r="S28" s="1302">
        <v>2</v>
      </c>
      <c r="T28" s="1302">
        <v>6</v>
      </c>
      <c r="U28" s="1301">
        <f t="shared" si="2"/>
        <v>5063.333333333333</v>
      </c>
      <c r="V28" s="1301">
        <f t="shared" si="3"/>
        <v>1012.666666666667</v>
      </c>
    </row>
    <row r="29" spans="1:22" ht="31.5" x14ac:dyDescent="0.2">
      <c r="A29" s="1328"/>
      <c r="B29" s="1328"/>
      <c r="C29" s="1328"/>
      <c r="D29" s="1353">
        <v>9</v>
      </c>
      <c r="E29" s="1291">
        <v>42075</v>
      </c>
      <c r="F29" s="1293">
        <v>7</v>
      </c>
      <c r="G29" s="1293">
        <v>61</v>
      </c>
      <c r="H29" s="1293" t="s">
        <v>1106</v>
      </c>
      <c r="I29" s="1317"/>
      <c r="J29" s="1293">
        <v>1</v>
      </c>
      <c r="K29" s="1295" t="s">
        <v>1234</v>
      </c>
      <c r="L29" s="1355"/>
      <c r="M29" s="1355" t="s">
        <v>134</v>
      </c>
      <c r="N29" s="1296" t="s">
        <v>936</v>
      </c>
      <c r="O29" s="1356">
        <v>19552.009999999998</v>
      </c>
      <c r="P29" s="1357">
        <v>3</v>
      </c>
      <c r="Q29" s="1301">
        <f>IF(P29=0,#REF!/T34,+O29/P29)</f>
        <v>6517.3366666666661</v>
      </c>
      <c r="R29" s="1672">
        <f t="shared" ref="R29:R38" si="4">IF(P29=0,"N/A",+Q29/12)</f>
        <v>543.11138888888888</v>
      </c>
      <c r="S29" s="1302">
        <v>2</v>
      </c>
      <c r="T29" s="1302">
        <v>6</v>
      </c>
      <c r="U29" s="1301">
        <f t="shared" si="2"/>
        <v>16293.341666666665</v>
      </c>
      <c r="V29" s="1301">
        <f t="shared" si="3"/>
        <v>3258.6683333333331</v>
      </c>
    </row>
    <row r="30" spans="1:22" ht="15.75" x14ac:dyDescent="0.2">
      <c r="A30" s="1328"/>
      <c r="B30" s="1328"/>
      <c r="C30" s="1328"/>
      <c r="D30" s="1353">
        <v>10</v>
      </c>
      <c r="E30" s="1291">
        <v>42075</v>
      </c>
      <c r="F30" s="1293">
        <v>7</v>
      </c>
      <c r="G30" s="1293">
        <v>61</v>
      </c>
      <c r="H30" s="1293" t="s">
        <v>1106</v>
      </c>
      <c r="I30" s="1317"/>
      <c r="J30" s="1293">
        <v>1</v>
      </c>
      <c r="K30" s="1295" t="s">
        <v>1235</v>
      </c>
      <c r="L30" s="1355"/>
      <c r="M30" s="1686" t="s">
        <v>73</v>
      </c>
      <c r="N30" s="1296" t="s">
        <v>551</v>
      </c>
      <c r="O30" s="1356">
        <v>7952</v>
      </c>
      <c r="P30" s="1357">
        <v>3</v>
      </c>
      <c r="Q30" s="1301">
        <f>IF(P30=0,#REF!/T35,+O30/P30)</f>
        <v>2650.6666666666665</v>
      </c>
      <c r="R30" s="1672">
        <f t="shared" si="4"/>
        <v>220.88888888888889</v>
      </c>
      <c r="S30" s="1302">
        <v>2</v>
      </c>
      <c r="T30" s="1302">
        <v>6</v>
      </c>
      <c r="U30" s="1301">
        <f t="shared" si="2"/>
        <v>6626.6666666666661</v>
      </c>
      <c r="V30" s="1301">
        <f t="shared" si="3"/>
        <v>1325.3333333333339</v>
      </c>
    </row>
    <row r="31" spans="1:22" ht="15.75" x14ac:dyDescent="0.2">
      <c r="A31" s="1328"/>
      <c r="B31" s="1328"/>
      <c r="C31" s="1328"/>
      <c r="D31" s="1353">
        <v>11</v>
      </c>
      <c r="E31" s="1291">
        <v>42275</v>
      </c>
      <c r="F31" s="1293">
        <v>7</v>
      </c>
      <c r="G31" s="1293">
        <v>61</v>
      </c>
      <c r="H31" s="1293" t="s">
        <v>1106</v>
      </c>
      <c r="I31" s="1317"/>
      <c r="J31" s="1293">
        <v>1</v>
      </c>
      <c r="K31" s="1295" t="s">
        <v>1301</v>
      </c>
      <c r="L31" s="1355" t="s">
        <v>1302</v>
      </c>
      <c r="M31" s="1355" t="s">
        <v>1303</v>
      </c>
      <c r="N31" s="1296" t="s">
        <v>291</v>
      </c>
      <c r="O31" s="1356">
        <v>10185</v>
      </c>
      <c r="P31" s="1357">
        <v>3</v>
      </c>
      <c r="Q31" s="1301">
        <f>IF(P31=0,#REF!/T36,+O31/P31)</f>
        <v>3395</v>
      </c>
      <c r="R31" s="1672">
        <f t="shared" si="4"/>
        <v>282.91666666666669</v>
      </c>
      <c r="S31" s="1302">
        <v>2</v>
      </c>
      <c r="T31" s="1302"/>
      <c r="U31" s="1301">
        <f t="shared" si="2"/>
        <v>6790</v>
      </c>
      <c r="V31" s="1301">
        <f t="shared" si="3"/>
        <v>3395</v>
      </c>
    </row>
    <row r="32" spans="1:22" ht="15.75" x14ac:dyDescent="0.2">
      <c r="A32" s="1328"/>
      <c r="B32" s="1328"/>
      <c r="C32" s="1328"/>
      <c r="D32" s="1353">
        <v>12</v>
      </c>
      <c r="E32" s="1291">
        <v>42275</v>
      </c>
      <c r="F32" s="1293">
        <v>7</v>
      </c>
      <c r="G32" s="1293">
        <v>61</v>
      </c>
      <c r="H32" s="1293" t="s">
        <v>1106</v>
      </c>
      <c r="I32" s="1317"/>
      <c r="J32" s="1293">
        <v>1</v>
      </c>
      <c r="K32" s="1295" t="s">
        <v>932</v>
      </c>
      <c r="L32" s="1355"/>
      <c r="M32" s="1355" t="s">
        <v>28</v>
      </c>
      <c r="N32" s="1296" t="s">
        <v>291</v>
      </c>
      <c r="O32" s="1356">
        <v>4016</v>
      </c>
      <c r="P32" s="1357">
        <v>3</v>
      </c>
      <c r="Q32" s="1301">
        <f>IF(P32=0,#REF!/T111,+O32/P32)</f>
        <v>1338.6666666666667</v>
      </c>
      <c r="R32" s="1672">
        <f t="shared" si="4"/>
        <v>111.55555555555556</v>
      </c>
      <c r="S32" s="1302">
        <v>2</v>
      </c>
      <c r="T32" s="1302"/>
      <c r="U32" s="1301">
        <f t="shared" si="2"/>
        <v>2677.3333333333335</v>
      </c>
      <c r="V32" s="1301">
        <f t="shared" si="3"/>
        <v>1338.6666666666665</v>
      </c>
    </row>
    <row r="33" spans="1:22" ht="15.75" x14ac:dyDescent="0.2">
      <c r="A33" s="1328"/>
      <c r="B33" s="1328"/>
      <c r="C33" s="1328"/>
      <c r="D33" s="1353">
        <v>13</v>
      </c>
      <c r="E33" s="1291">
        <v>42275</v>
      </c>
      <c r="F33" s="1293">
        <v>7</v>
      </c>
      <c r="G33" s="1293">
        <v>61</v>
      </c>
      <c r="H33" s="1293" t="s">
        <v>1106</v>
      </c>
      <c r="I33" s="1317"/>
      <c r="J33" s="1293">
        <v>1</v>
      </c>
      <c r="K33" s="1295" t="s">
        <v>30</v>
      </c>
      <c r="L33" s="1355"/>
      <c r="M33" s="1355" t="s">
        <v>73</v>
      </c>
      <c r="N33" s="1296" t="s">
        <v>291</v>
      </c>
      <c r="O33" s="1356">
        <v>2695.01</v>
      </c>
      <c r="P33" s="1357">
        <v>3</v>
      </c>
      <c r="Q33" s="1301">
        <f>IF(P33=0,#REF!/T37,+O33/P33)</f>
        <v>898.3366666666667</v>
      </c>
      <c r="R33" s="1672">
        <f t="shared" si="4"/>
        <v>74.861388888888897</v>
      </c>
      <c r="S33" s="1302">
        <v>2</v>
      </c>
      <c r="T33" s="1302"/>
      <c r="U33" s="1301">
        <f t="shared" si="2"/>
        <v>1796.6733333333334</v>
      </c>
      <c r="V33" s="1301">
        <f t="shared" si="3"/>
        <v>898.33666666666682</v>
      </c>
    </row>
    <row r="34" spans="1:22" ht="15.75" x14ac:dyDescent="0.2">
      <c r="A34" s="1328"/>
      <c r="B34" s="1328"/>
      <c r="C34" s="1328"/>
      <c r="D34" s="1353">
        <v>14</v>
      </c>
      <c r="E34" s="1291">
        <v>42275</v>
      </c>
      <c r="F34" s="1293">
        <v>7</v>
      </c>
      <c r="G34" s="1293">
        <v>61</v>
      </c>
      <c r="H34" s="1293" t="s">
        <v>1106</v>
      </c>
      <c r="I34" s="1317"/>
      <c r="J34" s="1293">
        <v>2</v>
      </c>
      <c r="K34" s="1295" t="s">
        <v>30</v>
      </c>
      <c r="L34" s="1355"/>
      <c r="M34" s="1355" t="s">
        <v>129</v>
      </c>
      <c r="N34" s="1296" t="s">
        <v>551</v>
      </c>
      <c r="O34" s="1356">
        <v>5390.02</v>
      </c>
      <c r="P34" s="1357">
        <v>3</v>
      </c>
      <c r="Q34" s="1301">
        <f>IF(P34=0,#REF!/T112,+O34/P34)</f>
        <v>1796.6733333333334</v>
      </c>
      <c r="R34" s="1672">
        <f t="shared" si="4"/>
        <v>149.72277777777779</v>
      </c>
      <c r="S34" s="1302">
        <v>2</v>
      </c>
      <c r="T34" s="1302"/>
      <c r="U34" s="1301">
        <f t="shared" si="2"/>
        <v>3593.3466666666668</v>
      </c>
      <c r="V34" s="1301">
        <f t="shared" si="3"/>
        <v>1796.6733333333336</v>
      </c>
    </row>
    <row r="35" spans="1:22" ht="47.25" x14ac:dyDescent="0.2">
      <c r="A35" s="1328"/>
      <c r="B35" s="1328"/>
      <c r="C35" s="1328"/>
      <c r="D35" s="1353">
        <v>15</v>
      </c>
      <c r="E35" s="1291">
        <v>42185</v>
      </c>
      <c r="F35" s="1293">
        <v>7</v>
      </c>
      <c r="G35" s="1293">
        <v>61</v>
      </c>
      <c r="H35" s="1293" t="s">
        <v>1107</v>
      </c>
      <c r="I35" s="1317"/>
      <c r="J35" s="1361">
        <v>1</v>
      </c>
      <c r="K35" s="1295" t="s">
        <v>1304</v>
      </c>
      <c r="L35" s="1362"/>
      <c r="M35" s="1355"/>
      <c r="N35" s="1296" t="s">
        <v>1305</v>
      </c>
      <c r="O35" s="1356">
        <v>52982</v>
      </c>
      <c r="P35" s="1357">
        <v>10</v>
      </c>
      <c r="Q35" s="1301">
        <f>IF(P35=0,#REF!/T38,+O35/P35)</f>
        <v>5298.2</v>
      </c>
      <c r="R35" s="1672">
        <f t="shared" si="4"/>
        <v>441.51666666666665</v>
      </c>
      <c r="S35" s="1302">
        <v>2</v>
      </c>
      <c r="T35" s="1302">
        <v>3</v>
      </c>
      <c r="U35" s="1301">
        <f t="shared" si="2"/>
        <v>11920.949999999999</v>
      </c>
      <c r="V35" s="1301">
        <f t="shared" si="3"/>
        <v>41061.050000000003</v>
      </c>
    </row>
    <row r="36" spans="1:22" ht="15.75" x14ac:dyDescent="0.2">
      <c r="A36" s="1328"/>
      <c r="B36" s="1328"/>
      <c r="C36" s="1328"/>
      <c r="D36" s="1353">
        <v>16</v>
      </c>
      <c r="E36" s="1291">
        <v>42205</v>
      </c>
      <c r="F36" s="1293">
        <v>7</v>
      </c>
      <c r="G36" s="1293">
        <v>61</v>
      </c>
      <c r="H36" s="1293" t="s">
        <v>1106</v>
      </c>
      <c r="I36" s="1317"/>
      <c r="J36" s="1293">
        <v>4</v>
      </c>
      <c r="K36" s="1363" t="s">
        <v>1300</v>
      </c>
      <c r="L36" s="1355"/>
      <c r="M36" s="1355" t="s">
        <v>760</v>
      </c>
      <c r="N36" s="1296" t="s">
        <v>1305</v>
      </c>
      <c r="O36" s="1356">
        <v>29972.02</v>
      </c>
      <c r="P36" s="1357">
        <v>3</v>
      </c>
      <c r="Q36" s="1301">
        <f>IF(P36=0,#REF!/T39,+O36/P36)</f>
        <v>9990.6733333333341</v>
      </c>
      <c r="R36" s="1672">
        <f t="shared" si="4"/>
        <v>832.55611111111114</v>
      </c>
      <c r="S36" s="1302">
        <v>2</v>
      </c>
      <c r="T36" s="1302">
        <v>2</v>
      </c>
      <c r="U36" s="1301">
        <f t="shared" si="2"/>
        <v>21646.45888888889</v>
      </c>
      <c r="V36" s="1301">
        <f t="shared" si="3"/>
        <v>8325.5611111111102</v>
      </c>
    </row>
    <row r="37" spans="1:22" ht="15.75" x14ac:dyDescent="0.2">
      <c r="A37" s="1328"/>
      <c r="B37" s="1328"/>
      <c r="C37" s="1328"/>
      <c r="D37" s="1353">
        <v>17</v>
      </c>
      <c r="E37" s="1291">
        <v>42325</v>
      </c>
      <c r="F37" s="1293">
        <v>7</v>
      </c>
      <c r="G37" s="1293">
        <v>61</v>
      </c>
      <c r="H37" s="1364" t="s">
        <v>1106</v>
      </c>
      <c r="I37" s="1317"/>
      <c r="J37" s="1293">
        <v>1</v>
      </c>
      <c r="K37" s="1295" t="s">
        <v>31</v>
      </c>
      <c r="L37" s="1355"/>
      <c r="M37" s="1355" t="s">
        <v>1306</v>
      </c>
      <c r="N37" s="1296" t="s">
        <v>1305</v>
      </c>
      <c r="O37" s="1356">
        <v>6428</v>
      </c>
      <c r="P37" s="1357">
        <v>3</v>
      </c>
      <c r="Q37" s="1301">
        <f>IF(P37=0,#REF!/T41,+O37/P37)</f>
        <v>2142.6666666666665</v>
      </c>
      <c r="R37" s="1672">
        <f t="shared" si="4"/>
        <v>178.55555555555554</v>
      </c>
      <c r="S37" s="1302">
        <v>1</v>
      </c>
      <c r="T37" s="1302">
        <v>10</v>
      </c>
      <c r="U37" s="1301">
        <f t="shared" si="2"/>
        <v>3928.2222222222217</v>
      </c>
      <c r="V37" s="1301">
        <f t="shared" si="3"/>
        <v>2499.7777777777783</v>
      </c>
    </row>
    <row r="38" spans="1:22" ht="33" customHeight="1" x14ac:dyDescent="0.2">
      <c r="A38" s="1328"/>
      <c r="B38" s="1328"/>
      <c r="C38" s="1328"/>
      <c r="D38" s="1353">
        <v>18</v>
      </c>
      <c r="E38" s="1291">
        <v>42325</v>
      </c>
      <c r="F38" s="1293">
        <v>7</v>
      </c>
      <c r="G38" s="1293">
        <v>61</v>
      </c>
      <c r="H38" s="1293" t="s">
        <v>1106</v>
      </c>
      <c r="I38" s="1317"/>
      <c r="J38" s="1293">
        <v>1</v>
      </c>
      <c r="K38" s="1295" t="s">
        <v>1236</v>
      </c>
      <c r="L38" s="1355"/>
      <c r="M38" s="1355"/>
      <c r="N38" s="1296" t="s">
        <v>756</v>
      </c>
      <c r="O38" s="1356">
        <v>2251.9899999999998</v>
      </c>
      <c r="P38" s="1357">
        <v>3</v>
      </c>
      <c r="Q38" s="1301">
        <f>IF(P38=0,#REF!/T42,+O38/P38)</f>
        <v>750.6633333333333</v>
      </c>
      <c r="R38" s="1672">
        <f t="shared" si="4"/>
        <v>62.555277777777775</v>
      </c>
      <c r="S38" s="1302">
        <v>1</v>
      </c>
      <c r="T38" s="1302">
        <v>10</v>
      </c>
      <c r="U38" s="1301">
        <f t="shared" si="2"/>
        <v>1376.2161111111109</v>
      </c>
      <c r="V38" s="1301">
        <f t="shared" si="3"/>
        <v>875.77388888888891</v>
      </c>
    </row>
    <row r="39" spans="1:22" ht="47.25" x14ac:dyDescent="0.2">
      <c r="A39" s="1328"/>
      <c r="B39" s="1328"/>
      <c r="C39" s="1328"/>
      <c r="D39" s="1353">
        <v>19</v>
      </c>
      <c r="E39" s="1291">
        <v>41963</v>
      </c>
      <c r="F39" s="1293">
        <v>7</v>
      </c>
      <c r="G39" s="1293">
        <v>61</v>
      </c>
      <c r="H39" s="1293" t="s">
        <v>1113</v>
      </c>
      <c r="I39" s="1317"/>
      <c r="J39" s="1293">
        <v>8</v>
      </c>
      <c r="K39" s="1295" t="s">
        <v>1089</v>
      </c>
      <c r="L39" s="1355" t="s">
        <v>1087</v>
      </c>
      <c r="M39" s="1355" t="s">
        <v>1088</v>
      </c>
      <c r="N39" s="1296" t="s">
        <v>936</v>
      </c>
      <c r="O39" s="1356">
        <v>58528</v>
      </c>
      <c r="P39" s="1357">
        <v>5</v>
      </c>
      <c r="Q39" s="1301">
        <v>11705.6</v>
      </c>
      <c r="R39" s="1672">
        <f>IF(P39=0,"N/A",+Q39/12)</f>
        <v>975.4666666666667</v>
      </c>
      <c r="S39" s="1302">
        <v>2</v>
      </c>
      <c r="T39" s="1302">
        <v>10</v>
      </c>
      <c r="U39" s="1301">
        <f t="shared" si="2"/>
        <v>33165.866666666669</v>
      </c>
      <c r="V39" s="1301">
        <f t="shared" si="3"/>
        <v>25362.133333333331</v>
      </c>
    </row>
    <row r="40" spans="1:22" ht="31.5" x14ac:dyDescent="0.2">
      <c r="A40" s="1328"/>
      <c r="B40" s="1328"/>
      <c r="C40" s="1328"/>
      <c r="D40" s="1353">
        <v>20</v>
      </c>
      <c r="E40" s="1291">
        <v>41963</v>
      </c>
      <c r="F40" s="1293">
        <v>7</v>
      </c>
      <c r="G40" s="1293">
        <v>61</v>
      </c>
      <c r="H40" s="1293" t="s">
        <v>1106</v>
      </c>
      <c r="I40" s="1317"/>
      <c r="J40" s="1293">
        <v>1</v>
      </c>
      <c r="K40" s="1295" t="s">
        <v>1090</v>
      </c>
      <c r="L40" s="1355" t="s">
        <v>1091</v>
      </c>
      <c r="M40" s="1355"/>
      <c r="N40" s="1296" t="s">
        <v>936</v>
      </c>
      <c r="O40" s="1356">
        <v>26550</v>
      </c>
      <c r="P40" s="1357">
        <v>5</v>
      </c>
      <c r="Q40" s="1301">
        <f>IF(P40=0,"N/A",+O40/P40)</f>
        <v>5310</v>
      </c>
      <c r="R40" s="1672">
        <f>IF(P40=0,"N/A",+Q40/12)</f>
        <v>442.5</v>
      </c>
      <c r="S40" s="1302">
        <v>2</v>
      </c>
      <c r="T40" s="1302">
        <v>10</v>
      </c>
      <c r="U40" s="1301">
        <f t="shared" si="2"/>
        <v>15045</v>
      </c>
      <c r="V40" s="1301">
        <f t="shared" si="3"/>
        <v>11505</v>
      </c>
    </row>
    <row r="41" spans="1:22" ht="31.5" x14ac:dyDescent="0.2">
      <c r="A41" s="1328"/>
      <c r="B41" s="1328"/>
      <c r="C41" s="1328"/>
      <c r="D41" s="1353">
        <v>21</v>
      </c>
      <c r="E41" s="1291">
        <v>41991</v>
      </c>
      <c r="F41" s="1293">
        <v>7</v>
      </c>
      <c r="G41" s="1293">
        <v>61</v>
      </c>
      <c r="H41" s="1293" t="s">
        <v>1115</v>
      </c>
      <c r="I41" s="1317"/>
      <c r="J41" s="1293">
        <v>1</v>
      </c>
      <c r="K41" s="1295" t="s">
        <v>1092</v>
      </c>
      <c r="L41" s="1355"/>
      <c r="M41" s="1355"/>
      <c r="N41" s="1296" t="s">
        <v>936</v>
      </c>
      <c r="O41" s="1356">
        <v>22538</v>
      </c>
      <c r="P41" s="1357">
        <v>10</v>
      </c>
      <c r="Q41" s="1301">
        <f>IF(P41=0,"N/A",+O41/P41)</f>
        <v>2253.8000000000002</v>
      </c>
      <c r="R41" s="1672">
        <f>IF(P41=0,"N/A",+Q41/12)</f>
        <v>187.81666666666669</v>
      </c>
      <c r="S41" s="1302">
        <v>2</v>
      </c>
      <c r="T41" s="1302">
        <v>9</v>
      </c>
      <c r="U41" s="1301">
        <f t="shared" si="2"/>
        <v>6197.9500000000007</v>
      </c>
      <c r="V41" s="1301">
        <f t="shared" si="3"/>
        <v>16340.05</v>
      </c>
    </row>
    <row r="42" spans="1:22" ht="31.5" x14ac:dyDescent="0.2">
      <c r="A42" s="1328"/>
      <c r="B42" s="1328"/>
      <c r="C42" s="1328"/>
      <c r="D42" s="1353">
        <v>22</v>
      </c>
      <c r="E42" s="1365">
        <v>41799</v>
      </c>
      <c r="F42" s="1293">
        <v>7</v>
      </c>
      <c r="G42" s="1293">
        <v>61</v>
      </c>
      <c r="H42" s="1293" t="s">
        <v>1106</v>
      </c>
      <c r="I42" s="1317"/>
      <c r="J42" s="1293">
        <v>1</v>
      </c>
      <c r="K42" s="1313" t="s">
        <v>1101</v>
      </c>
      <c r="L42" s="1366" t="s">
        <v>1102</v>
      </c>
      <c r="M42" s="1298" t="s">
        <v>167</v>
      </c>
      <c r="N42" s="1296" t="s">
        <v>936</v>
      </c>
      <c r="O42" s="1297">
        <v>9642</v>
      </c>
      <c r="P42" s="1298">
        <v>3</v>
      </c>
      <c r="Q42" s="1455">
        <f>IF(P42=0,"N/A",+O42/P42)</f>
        <v>3214</v>
      </c>
      <c r="R42" s="1455"/>
      <c r="S42" s="1773">
        <v>3</v>
      </c>
      <c r="T42" s="1773"/>
      <c r="U42" s="1455">
        <f t="shared" si="2"/>
        <v>9642</v>
      </c>
      <c r="V42" s="1455">
        <f t="shared" si="3"/>
        <v>0</v>
      </c>
    </row>
    <row r="43" spans="1:22" ht="15.75" customHeight="1" x14ac:dyDescent="0.2">
      <c r="A43" s="1328"/>
      <c r="B43" s="1328"/>
      <c r="C43" s="1328"/>
      <c r="D43" s="1353">
        <v>23</v>
      </c>
      <c r="E43" s="1365">
        <v>41431</v>
      </c>
      <c r="F43" s="1293">
        <v>7</v>
      </c>
      <c r="G43" s="1293">
        <v>61</v>
      </c>
      <c r="H43" s="1293">
        <v>612</v>
      </c>
      <c r="I43" s="1317"/>
      <c r="J43" s="1293">
        <v>1</v>
      </c>
      <c r="K43" s="1313" t="s">
        <v>308</v>
      </c>
      <c r="L43" s="1366"/>
      <c r="M43" s="1298" t="s">
        <v>1005</v>
      </c>
      <c r="N43" s="1296" t="s">
        <v>936</v>
      </c>
      <c r="O43" s="1297">
        <v>5900</v>
      </c>
      <c r="P43" s="1298">
        <v>3</v>
      </c>
      <c r="Q43" s="1299">
        <v>0</v>
      </c>
      <c r="R43" s="1299"/>
      <c r="S43" s="1300">
        <v>3</v>
      </c>
      <c r="T43" s="1300"/>
      <c r="U43" s="1299">
        <v>5900</v>
      </c>
      <c r="V43" s="1299">
        <f t="shared" si="3"/>
        <v>0</v>
      </c>
    </row>
    <row r="44" spans="1:22" ht="15.75" customHeight="1" x14ac:dyDescent="0.2">
      <c r="A44" s="1328"/>
      <c r="B44" s="1328"/>
      <c r="C44" s="1328"/>
      <c r="D44" s="1353">
        <v>24</v>
      </c>
      <c r="E44" s="1291">
        <v>41169</v>
      </c>
      <c r="F44" s="1293">
        <v>7</v>
      </c>
      <c r="G44" s="1293">
        <v>61</v>
      </c>
      <c r="H44" s="1293">
        <v>612</v>
      </c>
      <c r="I44" s="1317"/>
      <c r="J44" s="1293">
        <v>1</v>
      </c>
      <c r="K44" s="1295" t="s">
        <v>800</v>
      </c>
      <c r="L44" s="1317"/>
      <c r="M44" s="1293"/>
      <c r="N44" s="1296" t="s">
        <v>936</v>
      </c>
      <c r="O44" s="1297">
        <f>36452.3+24301.53</f>
        <v>60753.83</v>
      </c>
      <c r="P44" s="1298">
        <v>3</v>
      </c>
      <c r="Q44" s="1299">
        <v>0</v>
      </c>
      <c r="R44" s="1299"/>
      <c r="S44" s="1300">
        <v>3</v>
      </c>
      <c r="T44" s="1300"/>
      <c r="U44" s="1299">
        <v>60753.83</v>
      </c>
      <c r="V44" s="1299">
        <f t="shared" si="3"/>
        <v>0</v>
      </c>
    </row>
    <row r="45" spans="1:22" ht="31.5" x14ac:dyDescent="0.2">
      <c r="A45" s="1328"/>
      <c r="B45" s="1328"/>
      <c r="C45" s="1328"/>
      <c r="D45" s="1353">
        <v>25</v>
      </c>
      <c r="E45" s="1291">
        <v>40562</v>
      </c>
      <c r="F45" s="1293">
        <v>7</v>
      </c>
      <c r="G45" s="1293">
        <v>61</v>
      </c>
      <c r="H45" s="1293">
        <v>612</v>
      </c>
      <c r="I45" s="1317"/>
      <c r="J45" s="1293">
        <v>1</v>
      </c>
      <c r="K45" s="1295" t="s">
        <v>966</v>
      </c>
      <c r="L45" s="1317"/>
      <c r="M45" s="1293" t="s">
        <v>36</v>
      </c>
      <c r="N45" s="1296" t="s">
        <v>936</v>
      </c>
      <c r="O45" s="1297">
        <v>39873.65</v>
      </c>
      <c r="P45" s="1298">
        <v>3</v>
      </c>
      <c r="Q45" s="1299"/>
      <c r="R45" s="1299"/>
      <c r="S45" s="1300">
        <v>3</v>
      </c>
      <c r="T45" s="1300"/>
      <c r="U45" s="1299">
        <v>39873.65</v>
      </c>
      <c r="V45" s="1299">
        <f t="shared" si="3"/>
        <v>0</v>
      </c>
    </row>
    <row r="46" spans="1:22" ht="15.75" x14ac:dyDescent="0.2">
      <c r="A46" s="1328"/>
      <c r="B46" s="1328"/>
      <c r="C46" s="1328"/>
      <c r="D46" s="1353">
        <v>26</v>
      </c>
      <c r="E46" s="1311" t="s">
        <v>557</v>
      </c>
      <c r="F46" s="1293">
        <v>7</v>
      </c>
      <c r="G46" s="1293">
        <v>61</v>
      </c>
      <c r="H46" s="1293">
        <v>614</v>
      </c>
      <c r="I46" s="1293"/>
      <c r="J46" s="1293">
        <v>1</v>
      </c>
      <c r="K46" s="1295" t="s">
        <v>130</v>
      </c>
      <c r="L46" s="1293" t="s">
        <v>134</v>
      </c>
      <c r="M46" s="1293" t="s">
        <v>550</v>
      </c>
      <c r="N46" s="1296" t="s">
        <v>291</v>
      </c>
      <c r="O46" s="1314">
        <v>5385</v>
      </c>
      <c r="P46" s="1298">
        <v>3</v>
      </c>
      <c r="Q46" s="1299"/>
      <c r="R46" s="1299"/>
      <c r="S46" s="1300">
        <v>3</v>
      </c>
      <c r="T46" s="1300"/>
      <c r="U46" s="1299">
        <v>5385</v>
      </c>
      <c r="V46" s="1299">
        <f t="shared" si="3"/>
        <v>0</v>
      </c>
    </row>
    <row r="47" spans="1:22" ht="15.75" customHeight="1" x14ac:dyDescent="0.2">
      <c r="A47" s="1328"/>
      <c r="B47" s="1328"/>
      <c r="C47" s="1328"/>
      <c r="D47" s="1353">
        <v>27</v>
      </c>
      <c r="E47" s="1291">
        <v>40876</v>
      </c>
      <c r="F47" s="1293">
        <v>7</v>
      </c>
      <c r="G47" s="1293">
        <v>61</v>
      </c>
      <c r="H47" s="1293">
        <v>617</v>
      </c>
      <c r="I47" s="1294"/>
      <c r="J47" s="1293">
        <v>1</v>
      </c>
      <c r="K47" s="1295" t="s">
        <v>708</v>
      </c>
      <c r="L47" s="1317"/>
      <c r="M47" s="1293" t="s">
        <v>204</v>
      </c>
      <c r="N47" s="1296" t="s">
        <v>936</v>
      </c>
      <c r="O47" s="1297">
        <v>17219.04</v>
      </c>
      <c r="P47" s="1298">
        <v>10</v>
      </c>
      <c r="Q47" s="1301">
        <f>IF(P47=0,"N/A",+O47/P47)</f>
        <v>1721.904</v>
      </c>
      <c r="R47" s="1672">
        <f>IF(P47=0,"N/A",+Q47/12)</f>
        <v>143.49199999999999</v>
      </c>
      <c r="S47" s="1302">
        <v>5</v>
      </c>
      <c r="T47" s="1302">
        <v>9</v>
      </c>
      <c r="U47" s="1615">
        <f>IF(P47=0,"N/A",+Q47*S47+R47*T47)</f>
        <v>9900.9480000000003</v>
      </c>
      <c r="V47" s="1301">
        <f t="shared" si="3"/>
        <v>7318.0920000000006</v>
      </c>
    </row>
    <row r="48" spans="1:22" ht="15.75" customHeight="1" x14ac:dyDescent="0.2">
      <c r="A48" s="1328"/>
      <c r="B48" s="1328"/>
      <c r="C48" s="1328"/>
      <c r="D48" s="1353">
        <v>28</v>
      </c>
      <c r="E48" s="1291">
        <v>36880</v>
      </c>
      <c r="F48" s="1293">
        <v>7</v>
      </c>
      <c r="G48" s="1293">
        <v>61</v>
      </c>
      <c r="H48" s="1293">
        <v>617</v>
      </c>
      <c r="I48" s="1293"/>
      <c r="J48" s="1293">
        <v>1</v>
      </c>
      <c r="K48" s="1295" t="s">
        <v>41</v>
      </c>
      <c r="L48" s="1293" t="s">
        <v>209</v>
      </c>
      <c r="M48" s="1293" t="s">
        <v>42</v>
      </c>
      <c r="N48" s="1296" t="s">
        <v>936</v>
      </c>
      <c r="O48" s="1297">
        <v>6830</v>
      </c>
      <c r="P48" s="1298">
        <v>3</v>
      </c>
      <c r="Q48" s="1299"/>
      <c r="R48" s="1299"/>
      <c r="S48" s="1300">
        <v>3</v>
      </c>
      <c r="T48" s="1300"/>
      <c r="U48" s="1299">
        <v>6830</v>
      </c>
      <c r="V48" s="1299">
        <f t="shared" si="3"/>
        <v>0</v>
      </c>
    </row>
    <row r="49" spans="1:22" ht="15.75" customHeight="1" x14ac:dyDescent="0.2">
      <c r="A49" s="1328"/>
      <c r="B49" s="1328"/>
      <c r="C49" s="1328"/>
      <c r="D49" s="1353">
        <v>29</v>
      </c>
      <c r="E49" s="1291">
        <v>36880</v>
      </c>
      <c r="F49" s="1293">
        <v>7</v>
      </c>
      <c r="G49" s="1293">
        <v>61</v>
      </c>
      <c r="H49" s="1293">
        <v>617</v>
      </c>
      <c r="I49" s="1293"/>
      <c r="J49" s="1293">
        <v>1</v>
      </c>
      <c r="K49" s="1295" t="s">
        <v>18</v>
      </c>
      <c r="L49" s="1293"/>
      <c r="M49" s="1293" t="s">
        <v>19</v>
      </c>
      <c r="N49" s="1296" t="s">
        <v>973</v>
      </c>
      <c r="O49" s="1297">
        <v>3043.84</v>
      </c>
      <c r="P49" s="1298">
        <v>10</v>
      </c>
      <c r="Q49" s="1299"/>
      <c r="R49" s="1299"/>
      <c r="S49" s="1300">
        <v>10</v>
      </c>
      <c r="T49" s="1300"/>
      <c r="U49" s="1299">
        <v>3043.84</v>
      </c>
      <c r="V49" s="1299">
        <f t="shared" si="3"/>
        <v>0</v>
      </c>
    </row>
    <row r="50" spans="1:22" ht="31.5" x14ac:dyDescent="0.2">
      <c r="A50" s="1328"/>
      <c r="B50" s="1328"/>
      <c r="C50" s="1328"/>
      <c r="D50" s="1353">
        <v>30</v>
      </c>
      <c r="E50" s="1291">
        <v>36880</v>
      </c>
      <c r="F50" s="1293">
        <v>7</v>
      </c>
      <c r="G50" s="1293">
        <v>61</v>
      </c>
      <c r="H50" s="1293">
        <v>617</v>
      </c>
      <c r="I50" s="1293"/>
      <c r="J50" s="1293">
        <v>2</v>
      </c>
      <c r="K50" s="1295" t="s">
        <v>508</v>
      </c>
      <c r="L50" s="1293"/>
      <c r="M50" s="1815" t="s">
        <v>19</v>
      </c>
      <c r="N50" s="1296" t="s">
        <v>936</v>
      </c>
      <c r="O50" s="1297">
        <v>5329.62</v>
      </c>
      <c r="P50" s="1298">
        <v>10</v>
      </c>
      <c r="Q50" s="1299"/>
      <c r="R50" s="1299"/>
      <c r="S50" s="1300">
        <v>10</v>
      </c>
      <c r="T50" s="1300"/>
      <c r="U50" s="1299">
        <v>5329.62</v>
      </c>
      <c r="V50" s="1299">
        <f t="shared" si="3"/>
        <v>0</v>
      </c>
    </row>
    <row r="51" spans="1:22" ht="15.75" customHeight="1" x14ac:dyDescent="0.2">
      <c r="A51" s="1328"/>
      <c r="B51" s="1328"/>
      <c r="C51" s="1328"/>
      <c r="D51" s="1353">
        <v>31</v>
      </c>
      <c r="E51" s="1291">
        <v>36880</v>
      </c>
      <c r="F51" s="1293">
        <v>7</v>
      </c>
      <c r="G51" s="1293">
        <v>61</v>
      </c>
      <c r="H51" s="1293">
        <v>617</v>
      </c>
      <c r="I51" s="1293"/>
      <c r="J51" s="1293">
        <v>1</v>
      </c>
      <c r="K51" s="1295" t="s">
        <v>21</v>
      </c>
      <c r="L51" s="1293"/>
      <c r="M51" s="1293"/>
      <c r="N51" s="1296" t="s">
        <v>936</v>
      </c>
      <c r="O51" s="1297">
        <v>10000</v>
      </c>
      <c r="P51" s="1298">
        <v>10</v>
      </c>
      <c r="Q51" s="1299"/>
      <c r="R51" s="1299"/>
      <c r="S51" s="1300">
        <v>10</v>
      </c>
      <c r="T51" s="1300"/>
      <c r="U51" s="1299">
        <v>10000</v>
      </c>
      <c r="V51" s="1299">
        <f t="shared" si="3"/>
        <v>0</v>
      </c>
    </row>
    <row r="52" spans="1:22" ht="15.75" customHeight="1" x14ac:dyDescent="0.2">
      <c r="A52" s="1328"/>
      <c r="B52" s="1328"/>
      <c r="C52" s="1328"/>
      <c r="D52" s="1353">
        <v>32</v>
      </c>
      <c r="E52" s="1291">
        <v>39051</v>
      </c>
      <c r="F52" s="1293">
        <v>7</v>
      </c>
      <c r="G52" s="1293">
        <v>61</v>
      </c>
      <c r="H52" s="1293">
        <v>617</v>
      </c>
      <c r="I52" s="1293"/>
      <c r="J52" s="1293">
        <v>1</v>
      </c>
      <c r="K52" s="1295" t="s">
        <v>63</v>
      </c>
      <c r="L52" s="1293"/>
      <c r="M52" s="1293"/>
      <c r="N52" s="1296" t="s">
        <v>936</v>
      </c>
      <c r="O52" s="1297">
        <v>2729.27</v>
      </c>
      <c r="P52" s="1298">
        <v>10</v>
      </c>
      <c r="Q52" s="1299"/>
      <c r="R52" s="1299"/>
      <c r="S52" s="1300">
        <v>10</v>
      </c>
      <c r="T52" s="1300"/>
      <c r="U52" s="1299">
        <v>2729.27</v>
      </c>
      <c r="V52" s="1299">
        <f t="shared" si="3"/>
        <v>0</v>
      </c>
    </row>
    <row r="53" spans="1:22" ht="15.75" customHeight="1" x14ac:dyDescent="0.2">
      <c r="A53" s="1328"/>
      <c r="B53" s="1328"/>
      <c r="C53" s="1328"/>
      <c r="D53" s="1353">
        <v>33</v>
      </c>
      <c r="E53" s="1291">
        <v>38967</v>
      </c>
      <c r="F53" s="1293">
        <v>7</v>
      </c>
      <c r="G53" s="1293">
        <v>61</v>
      </c>
      <c r="H53" s="1293">
        <v>617</v>
      </c>
      <c r="I53" s="1293"/>
      <c r="J53" s="1293">
        <v>1</v>
      </c>
      <c r="K53" s="1295" t="s">
        <v>66</v>
      </c>
      <c r="L53" s="1293"/>
      <c r="M53" s="1293" t="s">
        <v>24</v>
      </c>
      <c r="N53" s="1296" t="s">
        <v>936</v>
      </c>
      <c r="O53" s="1297">
        <v>3099.99</v>
      </c>
      <c r="P53" s="1298">
        <v>10</v>
      </c>
      <c r="Q53" s="1299"/>
      <c r="R53" s="1299"/>
      <c r="S53" s="1300">
        <v>10</v>
      </c>
      <c r="T53" s="1300"/>
      <c r="U53" s="1299">
        <v>3099.99</v>
      </c>
      <c r="V53" s="1299">
        <f t="shared" ref="V53:V80" si="5">IF(P53=0,"N/A",+O53-U53)</f>
        <v>0</v>
      </c>
    </row>
    <row r="54" spans="1:22" ht="15.75" customHeight="1" x14ac:dyDescent="0.2">
      <c r="A54" s="1328"/>
      <c r="B54" s="1328"/>
      <c r="C54" s="1328"/>
      <c r="D54" s="1353">
        <v>34</v>
      </c>
      <c r="E54" s="1291">
        <v>36857</v>
      </c>
      <c r="F54" s="1293">
        <v>7</v>
      </c>
      <c r="G54" s="1293">
        <v>61</v>
      </c>
      <c r="H54" s="1293">
        <v>617</v>
      </c>
      <c r="I54" s="1293"/>
      <c r="J54" s="1293">
        <v>1</v>
      </c>
      <c r="K54" s="1295" t="s">
        <v>25</v>
      </c>
      <c r="L54" s="1293"/>
      <c r="M54" s="1293" t="s">
        <v>211</v>
      </c>
      <c r="N54" s="1296" t="s">
        <v>936</v>
      </c>
      <c r="O54" s="1297">
        <v>2494</v>
      </c>
      <c r="P54" s="1298">
        <v>10</v>
      </c>
      <c r="Q54" s="1299"/>
      <c r="R54" s="1299"/>
      <c r="S54" s="1300">
        <v>10</v>
      </c>
      <c r="T54" s="1300"/>
      <c r="U54" s="1299">
        <v>2494</v>
      </c>
      <c r="V54" s="1299">
        <f t="shared" si="5"/>
        <v>0</v>
      </c>
    </row>
    <row r="55" spans="1:22" ht="15.75" customHeight="1" x14ac:dyDescent="0.2">
      <c r="D55" s="1353">
        <v>35</v>
      </c>
      <c r="E55" s="1291">
        <v>36857</v>
      </c>
      <c r="F55" s="1293">
        <v>7</v>
      </c>
      <c r="G55" s="1293">
        <v>61</v>
      </c>
      <c r="H55" s="1293">
        <v>617</v>
      </c>
      <c r="I55" s="1293">
        <v>126818</v>
      </c>
      <c r="J55" s="1293">
        <v>1</v>
      </c>
      <c r="K55" s="1295" t="s">
        <v>25</v>
      </c>
      <c r="L55" s="1293"/>
      <c r="M55" s="1293" t="s">
        <v>211</v>
      </c>
      <c r="N55" s="1296" t="s">
        <v>936</v>
      </c>
      <c r="O55" s="1297">
        <v>3132</v>
      </c>
      <c r="P55" s="1298">
        <v>10</v>
      </c>
      <c r="Q55" s="1299"/>
      <c r="R55" s="1299"/>
      <c r="S55" s="1300">
        <v>10</v>
      </c>
      <c r="T55" s="1300"/>
      <c r="U55" s="1299">
        <v>3132</v>
      </c>
      <c r="V55" s="1299">
        <f t="shared" si="5"/>
        <v>0</v>
      </c>
    </row>
    <row r="56" spans="1:22" ht="15.75" customHeight="1" x14ac:dyDescent="0.2">
      <c r="D56" s="1353">
        <v>36</v>
      </c>
      <c r="E56" s="1291">
        <v>36857</v>
      </c>
      <c r="F56" s="1293">
        <v>7</v>
      </c>
      <c r="G56" s="1293">
        <v>61</v>
      </c>
      <c r="H56" s="1293">
        <v>617</v>
      </c>
      <c r="I56" s="1293">
        <v>35140</v>
      </c>
      <c r="J56" s="1293">
        <v>1</v>
      </c>
      <c r="K56" s="1295" t="s">
        <v>25</v>
      </c>
      <c r="L56" s="1293"/>
      <c r="M56" s="1293" t="s">
        <v>211</v>
      </c>
      <c r="N56" s="1296" t="s">
        <v>936</v>
      </c>
      <c r="O56" s="1297">
        <v>2494</v>
      </c>
      <c r="P56" s="1298">
        <v>10</v>
      </c>
      <c r="Q56" s="1299"/>
      <c r="R56" s="1299"/>
      <c r="S56" s="1300">
        <v>10</v>
      </c>
      <c r="T56" s="1300"/>
      <c r="U56" s="1299">
        <v>2494</v>
      </c>
      <c r="V56" s="1299">
        <f t="shared" si="5"/>
        <v>0</v>
      </c>
    </row>
    <row r="57" spans="1:22" ht="15.75" customHeight="1" x14ac:dyDescent="0.2">
      <c r="D57" s="1353">
        <v>37</v>
      </c>
      <c r="E57" s="1291">
        <v>38855</v>
      </c>
      <c r="F57" s="1293">
        <v>7</v>
      </c>
      <c r="G57" s="1293">
        <v>61</v>
      </c>
      <c r="H57" s="1293">
        <v>617</v>
      </c>
      <c r="I57" s="1293">
        <v>35240</v>
      </c>
      <c r="J57" s="1293">
        <v>1</v>
      </c>
      <c r="K57" s="1295" t="s">
        <v>707</v>
      </c>
      <c r="L57" s="1293"/>
      <c r="M57" s="1293"/>
      <c r="N57" s="1296" t="s">
        <v>936</v>
      </c>
      <c r="O57" s="1297">
        <v>1845</v>
      </c>
      <c r="P57" s="1298">
        <v>10</v>
      </c>
      <c r="Q57" s="1299"/>
      <c r="R57" s="1299"/>
      <c r="S57" s="1300">
        <v>10</v>
      </c>
      <c r="T57" s="1300"/>
      <c r="U57" s="1299">
        <v>1845</v>
      </c>
      <c r="V57" s="1299">
        <f t="shared" si="5"/>
        <v>0</v>
      </c>
    </row>
    <row r="58" spans="1:22" ht="15.75" customHeight="1" x14ac:dyDescent="0.2">
      <c r="D58" s="1353">
        <v>38</v>
      </c>
      <c r="E58" s="1291">
        <v>36816</v>
      </c>
      <c r="F58" s="1293">
        <v>7</v>
      </c>
      <c r="G58" s="1293">
        <v>61</v>
      </c>
      <c r="H58" s="1293">
        <v>619</v>
      </c>
      <c r="I58" s="1293"/>
      <c r="J58" s="1293">
        <v>1</v>
      </c>
      <c r="K58" s="1295" t="s">
        <v>44</v>
      </c>
      <c r="L58" s="1293"/>
      <c r="M58" s="1293"/>
      <c r="N58" s="1296" t="s">
        <v>936</v>
      </c>
      <c r="O58" s="1297">
        <v>1200</v>
      </c>
      <c r="P58" s="1298">
        <v>10</v>
      </c>
      <c r="Q58" s="1299"/>
      <c r="R58" s="1299"/>
      <c r="S58" s="1300">
        <v>10</v>
      </c>
      <c r="T58" s="1300"/>
      <c r="U58" s="1299">
        <v>1200</v>
      </c>
      <c r="V58" s="1299">
        <f t="shared" si="5"/>
        <v>0</v>
      </c>
    </row>
    <row r="59" spans="1:22" ht="15.75" customHeight="1" x14ac:dyDescent="0.2">
      <c r="D59" s="1353">
        <v>39</v>
      </c>
      <c r="E59" s="1311">
        <v>41799</v>
      </c>
      <c r="F59" s="1293">
        <v>7</v>
      </c>
      <c r="G59" s="1293">
        <v>61</v>
      </c>
      <c r="H59" s="1293" t="s">
        <v>1106</v>
      </c>
      <c r="I59" s="1293"/>
      <c r="J59" s="1293">
        <v>1</v>
      </c>
      <c r="K59" s="1295" t="s">
        <v>1084</v>
      </c>
      <c r="L59" s="1293"/>
      <c r="M59" s="1293" t="s">
        <v>28</v>
      </c>
      <c r="N59" s="1296" t="s">
        <v>936</v>
      </c>
      <c r="O59" s="1314">
        <v>5938</v>
      </c>
      <c r="P59" s="1298">
        <v>3</v>
      </c>
      <c r="Q59" s="1455">
        <f t="shared" ref="Q59:Q64" si="6">IF(P59=0,"N/A",+O59/P59)</f>
        <v>1979.3333333333333</v>
      </c>
      <c r="R59" s="1455"/>
      <c r="S59" s="1773">
        <v>3</v>
      </c>
      <c r="T59" s="1773"/>
      <c r="U59" s="1455">
        <f t="shared" ref="U59:U64" si="7">IF(P59=0,"N/A",+Q59*S59+R59*T59)</f>
        <v>5938</v>
      </c>
      <c r="V59" s="1455">
        <f t="shared" si="5"/>
        <v>0</v>
      </c>
    </row>
    <row r="60" spans="1:22" ht="15.75" customHeight="1" x14ac:dyDescent="0.2">
      <c r="D60" s="1353">
        <v>40</v>
      </c>
      <c r="E60" s="1365">
        <v>41562</v>
      </c>
      <c r="F60" s="1293">
        <v>7</v>
      </c>
      <c r="G60" s="1293">
        <v>61</v>
      </c>
      <c r="H60" s="1293">
        <v>614</v>
      </c>
      <c r="I60" s="1317"/>
      <c r="J60" s="1293">
        <v>1</v>
      </c>
      <c r="K60" s="1313" t="s">
        <v>130</v>
      </c>
      <c r="L60" s="1366"/>
      <c r="M60" s="1298" t="s">
        <v>1660</v>
      </c>
      <c r="N60" s="1296" t="s">
        <v>936</v>
      </c>
      <c r="O60" s="1297">
        <v>5527</v>
      </c>
      <c r="P60" s="1298">
        <v>3</v>
      </c>
      <c r="Q60" s="1299"/>
      <c r="R60" s="1299"/>
      <c r="S60" s="1300"/>
      <c r="T60" s="1300"/>
      <c r="U60" s="1299">
        <v>5527</v>
      </c>
      <c r="V60" s="1299">
        <f t="shared" si="5"/>
        <v>0</v>
      </c>
    </row>
    <row r="61" spans="1:22" ht="15.75" customHeight="1" x14ac:dyDescent="0.2">
      <c r="D61" s="1353">
        <v>41</v>
      </c>
      <c r="E61" s="1365">
        <v>41562</v>
      </c>
      <c r="F61" s="1293">
        <v>7</v>
      </c>
      <c r="G61" s="1293">
        <v>61</v>
      </c>
      <c r="H61" s="1293">
        <v>614</v>
      </c>
      <c r="I61" s="1317"/>
      <c r="J61" s="1293">
        <v>1</v>
      </c>
      <c r="K61" s="1313" t="s">
        <v>920</v>
      </c>
      <c r="L61" s="1366" t="s">
        <v>1082</v>
      </c>
      <c r="M61" s="1298" t="s">
        <v>28</v>
      </c>
      <c r="N61" s="1296" t="s">
        <v>948</v>
      </c>
      <c r="O61" s="1297">
        <v>5009.01</v>
      </c>
      <c r="P61" s="1298">
        <v>3</v>
      </c>
      <c r="Q61" s="1299"/>
      <c r="R61" s="1299"/>
      <c r="S61" s="1300">
        <v>3</v>
      </c>
      <c r="T61" s="1300"/>
      <c r="U61" s="1299">
        <v>5009.01</v>
      </c>
      <c r="V61" s="1299">
        <f t="shared" si="5"/>
        <v>0</v>
      </c>
    </row>
    <row r="62" spans="1:22" ht="15.75" customHeight="1" x14ac:dyDescent="0.2">
      <c r="D62" s="1353">
        <v>42</v>
      </c>
      <c r="E62" s="1365">
        <v>41799</v>
      </c>
      <c r="F62" s="1293">
        <v>7</v>
      </c>
      <c r="G62" s="1293">
        <v>61</v>
      </c>
      <c r="H62" s="1293" t="s">
        <v>1106</v>
      </c>
      <c r="I62" s="1317"/>
      <c r="J62" s="1293">
        <v>1</v>
      </c>
      <c r="K62" s="1313" t="s">
        <v>31</v>
      </c>
      <c r="L62" s="1366"/>
      <c r="M62" s="1298" t="s">
        <v>129</v>
      </c>
      <c r="N62" s="1296" t="s">
        <v>801</v>
      </c>
      <c r="O62" s="1297">
        <v>2388</v>
      </c>
      <c r="P62" s="1298">
        <v>3</v>
      </c>
      <c r="Q62" s="1455">
        <f t="shared" si="6"/>
        <v>796</v>
      </c>
      <c r="R62" s="1455"/>
      <c r="S62" s="1773">
        <v>3</v>
      </c>
      <c r="T62" s="1773"/>
      <c r="U62" s="1455">
        <f t="shared" si="7"/>
        <v>2388</v>
      </c>
      <c r="V62" s="1455">
        <f t="shared" si="5"/>
        <v>0</v>
      </c>
    </row>
    <row r="63" spans="1:22" ht="31.5" x14ac:dyDescent="0.2">
      <c r="D63" s="1353">
        <v>43</v>
      </c>
      <c r="E63" s="1311">
        <v>41799</v>
      </c>
      <c r="F63" s="1293">
        <v>7</v>
      </c>
      <c r="G63" s="1293">
        <v>61</v>
      </c>
      <c r="H63" s="1293" t="s">
        <v>1109</v>
      </c>
      <c r="I63" s="1294"/>
      <c r="J63" s="1293">
        <v>1</v>
      </c>
      <c r="K63" s="1295" t="s">
        <v>978</v>
      </c>
      <c r="L63" s="1293" t="s">
        <v>1085</v>
      </c>
      <c r="M63" s="1293" t="s">
        <v>73</v>
      </c>
      <c r="N63" s="1296" t="s">
        <v>801</v>
      </c>
      <c r="O63" s="1297">
        <v>1653</v>
      </c>
      <c r="P63" s="1298">
        <v>3</v>
      </c>
      <c r="Q63" s="1455">
        <f t="shared" si="6"/>
        <v>551</v>
      </c>
      <c r="R63" s="1455"/>
      <c r="S63" s="1773">
        <v>3</v>
      </c>
      <c r="T63" s="1773"/>
      <c r="U63" s="1455">
        <f t="shared" si="7"/>
        <v>1653</v>
      </c>
      <c r="V63" s="1455">
        <f t="shared" si="5"/>
        <v>0</v>
      </c>
    </row>
    <row r="64" spans="1:22" ht="15.75" customHeight="1" x14ac:dyDescent="0.2">
      <c r="D64" s="1353">
        <v>44</v>
      </c>
      <c r="E64" s="1291">
        <v>39206</v>
      </c>
      <c r="F64" s="1293">
        <v>7</v>
      </c>
      <c r="G64" s="1293">
        <v>61</v>
      </c>
      <c r="H64" s="1293">
        <v>617</v>
      </c>
      <c r="I64" s="1294"/>
      <c r="J64" s="1293">
        <v>1</v>
      </c>
      <c r="K64" s="1295" t="s">
        <v>39</v>
      </c>
      <c r="L64" s="1293"/>
      <c r="M64" s="1293"/>
      <c r="N64" s="1296" t="s">
        <v>801</v>
      </c>
      <c r="O64" s="1297">
        <v>2664.81</v>
      </c>
      <c r="P64" s="1298">
        <v>10</v>
      </c>
      <c r="Q64" s="1455">
        <f t="shared" si="6"/>
        <v>266.48099999999999</v>
      </c>
      <c r="R64" s="1455"/>
      <c r="S64" s="1773">
        <v>10</v>
      </c>
      <c r="T64" s="1773"/>
      <c r="U64" s="1455">
        <f t="shared" si="7"/>
        <v>2664.81</v>
      </c>
      <c r="V64" s="1455">
        <f t="shared" si="5"/>
        <v>0</v>
      </c>
    </row>
    <row r="65" spans="1:22" ht="15.75" customHeight="1" x14ac:dyDescent="0.2">
      <c r="D65" s="1353">
        <v>45</v>
      </c>
      <c r="E65" s="1291">
        <v>9</v>
      </c>
      <c r="F65" s="1293">
        <v>7</v>
      </c>
      <c r="G65" s="1293">
        <v>61</v>
      </c>
      <c r="H65" s="1293">
        <v>617</v>
      </c>
      <c r="I65" s="1294"/>
      <c r="J65" s="1293">
        <v>2</v>
      </c>
      <c r="K65" s="1295" t="s">
        <v>20</v>
      </c>
      <c r="L65" s="1293"/>
      <c r="M65" s="1293"/>
      <c r="N65" s="1296" t="s">
        <v>801</v>
      </c>
      <c r="O65" s="1297">
        <v>3094.88</v>
      </c>
      <c r="P65" s="1298">
        <v>10</v>
      </c>
      <c r="Q65" s="1455"/>
      <c r="R65" s="1455"/>
      <c r="S65" s="1773">
        <v>10</v>
      </c>
      <c r="T65" s="1773"/>
      <c r="U65" s="1455">
        <v>3094.88</v>
      </c>
      <c r="V65" s="1455">
        <f t="shared" si="5"/>
        <v>0</v>
      </c>
    </row>
    <row r="66" spans="1:22" ht="15.75" customHeight="1" x14ac:dyDescent="0.2">
      <c r="D66" s="1353">
        <v>46</v>
      </c>
      <c r="E66" s="1291">
        <v>38663</v>
      </c>
      <c r="F66" s="1308">
        <v>7</v>
      </c>
      <c r="G66" s="1293">
        <v>61</v>
      </c>
      <c r="H66" s="1293">
        <v>617</v>
      </c>
      <c r="I66" s="1294"/>
      <c r="J66" s="1293">
        <v>1</v>
      </c>
      <c r="K66" s="1295" t="s">
        <v>40</v>
      </c>
      <c r="L66" s="1293"/>
      <c r="M66" s="1293"/>
      <c r="N66" s="1296" t="s">
        <v>801</v>
      </c>
      <c r="O66" s="1297">
        <v>8113.74</v>
      </c>
      <c r="P66" s="1298">
        <v>10</v>
      </c>
      <c r="Q66" s="1299">
        <v>0</v>
      </c>
      <c r="R66" s="1299"/>
      <c r="S66" s="1300">
        <v>10</v>
      </c>
      <c r="T66" s="1300"/>
      <c r="U66" s="1299">
        <v>8113.74</v>
      </c>
      <c r="V66" s="1299">
        <f t="shared" si="5"/>
        <v>0</v>
      </c>
    </row>
    <row r="67" spans="1:22" ht="15.75" customHeight="1" x14ac:dyDescent="0.2">
      <c r="D67" s="1353">
        <v>47</v>
      </c>
      <c r="E67" s="1291">
        <v>36889</v>
      </c>
      <c r="F67" s="1308">
        <v>7</v>
      </c>
      <c r="G67" s="1293">
        <v>61</v>
      </c>
      <c r="H67" s="1293">
        <v>617</v>
      </c>
      <c r="I67" s="1294"/>
      <c r="J67" s="1293">
        <v>1</v>
      </c>
      <c r="K67" s="1295" t="s">
        <v>55</v>
      </c>
      <c r="L67" s="1293"/>
      <c r="M67" s="1293" t="s">
        <v>24</v>
      </c>
      <c r="N67" s="1296" t="s">
        <v>801</v>
      </c>
      <c r="O67" s="1297">
        <v>1500</v>
      </c>
      <c r="P67" s="1298">
        <v>10</v>
      </c>
      <c r="Q67" s="1299"/>
      <c r="R67" s="1299"/>
      <c r="S67" s="1300">
        <v>10</v>
      </c>
      <c r="T67" s="1300"/>
      <c r="U67" s="1299">
        <v>1500</v>
      </c>
      <c r="V67" s="1299">
        <f t="shared" si="5"/>
        <v>0</v>
      </c>
    </row>
    <row r="68" spans="1:22" ht="15.75" customHeight="1" x14ac:dyDescent="0.2">
      <c r="D68" s="1353">
        <v>48</v>
      </c>
      <c r="E68" s="1291">
        <v>36857</v>
      </c>
      <c r="F68" s="1308">
        <v>7</v>
      </c>
      <c r="G68" s="1293">
        <v>61</v>
      </c>
      <c r="H68" s="1293">
        <v>617</v>
      </c>
      <c r="I68" s="1294">
        <v>35184</v>
      </c>
      <c r="J68" s="1293">
        <v>1</v>
      </c>
      <c r="K68" s="1295" t="s">
        <v>213</v>
      </c>
      <c r="L68" s="1293"/>
      <c r="M68" s="1293"/>
      <c r="N68" s="1296" t="s">
        <v>801</v>
      </c>
      <c r="O68" s="1297">
        <v>900</v>
      </c>
      <c r="P68" s="1298">
        <v>10</v>
      </c>
      <c r="Q68" s="1299"/>
      <c r="R68" s="1299"/>
      <c r="S68" s="1300">
        <v>10</v>
      </c>
      <c r="T68" s="1300"/>
      <c r="U68" s="1299">
        <v>900</v>
      </c>
      <c r="V68" s="1299">
        <f t="shared" si="5"/>
        <v>0</v>
      </c>
    </row>
    <row r="69" spans="1:22" ht="15.75" customHeight="1" x14ac:dyDescent="0.2">
      <c r="D69" s="1353">
        <v>49</v>
      </c>
      <c r="E69" s="1291">
        <v>36857</v>
      </c>
      <c r="F69" s="1308">
        <v>7</v>
      </c>
      <c r="G69" s="1293">
        <v>61</v>
      </c>
      <c r="H69" s="1293">
        <v>617</v>
      </c>
      <c r="I69" s="1294"/>
      <c r="J69" s="1293">
        <v>1</v>
      </c>
      <c r="K69" s="1295" t="s">
        <v>25</v>
      </c>
      <c r="L69" s="1293"/>
      <c r="M69" s="1293"/>
      <c r="N69" s="1296" t="s">
        <v>801</v>
      </c>
      <c r="O69" s="1297">
        <v>2494</v>
      </c>
      <c r="P69" s="1298">
        <v>10</v>
      </c>
      <c r="Q69" s="1299"/>
      <c r="R69" s="1299"/>
      <c r="S69" s="1300">
        <v>10</v>
      </c>
      <c r="T69" s="1300"/>
      <c r="U69" s="1299">
        <v>2494</v>
      </c>
      <c r="V69" s="1299">
        <f t="shared" si="5"/>
        <v>0</v>
      </c>
    </row>
    <row r="70" spans="1:22" ht="15.75" customHeight="1" x14ac:dyDescent="0.2">
      <c r="D70" s="1353">
        <v>50</v>
      </c>
      <c r="E70" s="1291">
        <v>36857</v>
      </c>
      <c r="F70" s="1308">
        <v>7</v>
      </c>
      <c r="G70" s="1293">
        <v>61</v>
      </c>
      <c r="H70" s="1293">
        <v>617</v>
      </c>
      <c r="I70" s="1294">
        <v>127989</v>
      </c>
      <c r="J70" s="1293">
        <v>1</v>
      </c>
      <c r="K70" s="1295" t="s">
        <v>25</v>
      </c>
      <c r="L70" s="1293"/>
      <c r="M70" s="1293"/>
      <c r="N70" s="1296" t="s">
        <v>801</v>
      </c>
      <c r="O70" s="1297">
        <v>4714.9399999999996</v>
      </c>
      <c r="P70" s="1298">
        <v>10</v>
      </c>
      <c r="Q70" s="1299"/>
      <c r="R70" s="1299"/>
      <c r="S70" s="1300">
        <v>10</v>
      </c>
      <c r="T70" s="1300"/>
      <c r="U70" s="1299">
        <v>4714.9399999999996</v>
      </c>
      <c r="V70" s="1299">
        <f t="shared" si="5"/>
        <v>0</v>
      </c>
    </row>
    <row r="71" spans="1:22" ht="15.75" customHeight="1" x14ac:dyDescent="0.2">
      <c r="D71" s="1353">
        <v>51</v>
      </c>
      <c r="E71" s="1291">
        <v>36857</v>
      </c>
      <c r="F71" s="1308">
        <v>7</v>
      </c>
      <c r="G71" s="1293">
        <v>61</v>
      </c>
      <c r="H71" s="1293">
        <v>617</v>
      </c>
      <c r="I71" s="1294">
        <v>127988</v>
      </c>
      <c r="J71" s="1293">
        <v>1</v>
      </c>
      <c r="K71" s="1295" t="s">
        <v>25</v>
      </c>
      <c r="L71" s="1293"/>
      <c r="M71" s="1293"/>
      <c r="N71" s="1296" t="s">
        <v>801</v>
      </c>
      <c r="O71" s="1297">
        <v>3132</v>
      </c>
      <c r="P71" s="1298">
        <v>10</v>
      </c>
      <c r="Q71" s="1299"/>
      <c r="R71" s="1299"/>
      <c r="S71" s="1300">
        <v>10</v>
      </c>
      <c r="T71" s="1300"/>
      <c r="U71" s="1299">
        <v>3132</v>
      </c>
      <c r="V71" s="1299">
        <f t="shared" si="5"/>
        <v>0</v>
      </c>
    </row>
    <row r="72" spans="1:22" ht="31.5" x14ac:dyDescent="0.2">
      <c r="D72" s="1353">
        <v>52</v>
      </c>
      <c r="E72" s="1291">
        <v>42404</v>
      </c>
      <c r="F72" s="1308">
        <v>7</v>
      </c>
      <c r="G72" s="1293">
        <v>61</v>
      </c>
      <c r="H72" s="1293">
        <v>611</v>
      </c>
      <c r="I72" s="1294"/>
      <c r="J72" s="1293">
        <v>3</v>
      </c>
      <c r="K72" s="1295" t="s">
        <v>1483</v>
      </c>
      <c r="L72" s="1293">
        <v>1925646</v>
      </c>
      <c r="M72" s="1293" t="s">
        <v>1484</v>
      </c>
      <c r="N72" s="1296" t="s">
        <v>1305</v>
      </c>
      <c r="O72" s="1297">
        <v>15930</v>
      </c>
      <c r="P72" s="1298">
        <v>10</v>
      </c>
      <c r="Q72" s="1301">
        <f>IF(P72=0,"N/A",+O72/P72)</f>
        <v>1593</v>
      </c>
      <c r="R72" s="1672">
        <f>IF(P72=0,"N/A",+Q72/12)</f>
        <v>132.75</v>
      </c>
      <c r="S72" s="1302">
        <v>1</v>
      </c>
      <c r="T72" s="1302">
        <v>7</v>
      </c>
      <c r="U72" s="1301">
        <f t="shared" ref="U72:U81" si="8">IF(P72=0,"N/A",+Q72*S72+R72*T72)</f>
        <v>2522.25</v>
      </c>
      <c r="V72" s="1301">
        <f t="shared" si="5"/>
        <v>13407.75</v>
      </c>
    </row>
    <row r="73" spans="1:22" ht="31.5" x14ac:dyDescent="0.2">
      <c r="D73" s="1353">
        <v>53</v>
      </c>
      <c r="E73" s="1291">
        <v>42404</v>
      </c>
      <c r="F73" s="1308">
        <v>7</v>
      </c>
      <c r="G73" s="1293">
        <v>61</v>
      </c>
      <c r="H73" s="1293">
        <v>611</v>
      </c>
      <c r="I73" s="1294"/>
      <c r="J73" s="1293">
        <v>3</v>
      </c>
      <c r="K73" s="1295" t="s">
        <v>1485</v>
      </c>
      <c r="L73" s="1293">
        <v>1925646</v>
      </c>
      <c r="M73" s="1293" t="s">
        <v>890</v>
      </c>
      <c r="N73" s="1296" t="s">
        <v>1305</v>
      </c>
      <c r="O73" s="1297">
        <v>1770</v>
      </c>
      <c r="P73" s="1298">
        <v>10</v>
      </c>
      <c r="Q73" s="1301">
        <f t="shared" ref="Q73:Q78" si="9">IF(P73=0,"N/A",+O73/P73)</f>
        <v>177</v>
      </c>
      <c r="R73" s="1672">
        <f t="shared" ref="R73:R78" si="10">IF(P73=0,"N/A",+Q73/12)</f>
        <v>14.75</v>
      </c>
      <c r="S73" s="1302">
        <v>1</v>
      </c>
      <c r="T73" s="1302">
        <v>7</v>
      </c>
      <c r="U73" s="1301">
        <f t="shared" si="8"/>
        <v>280.25</v>
      </c>
      <c r="V73" s="1301">
        <f t="shared" si="5"/>
        <v>1489.75</v>
      </c>
    </row>
    <row r="74" spans="1:22" ht="31.5" x14ac:dyDescent="0.2">
      <c r="D74" s="1353">
        <v>54</v>
      </c>
      <c r="E74" s="1291">
        <v>42669</v>
      </c>
      <c r="F74" s="1308">
        <v>7</v>
      </c>
      <c r="G74" s="1293">
        <v>61</v>
      </c>
      <c r="H74" s="1293">
        <v>614</v>
      </c>
      <c r="I74" s="1294"/>
      <c r="J74" s="1293">
        <v>1</v>
      </c>
      <c r="K74" s="1295" t="s">
        <v>1486</v>
      </c>
      <c r="L74" s="1293"/>
      <c r="M74" s="1293" t="s">
        <v>1482</v>
      </c>
      <c r="N74" s="1296" t="s">
        <v>1305</v>
      </c>
      <c r="O74" s="1297">
        <v>48268.07</v>
      </c>
      <c r="P74" s="1298">
        <v>3</v>
      </c>
      <c r="Q74" s="1301">
        <f t="shared" si="9"/>
        <v>16089.356666666667</v>
      </c>
      <c r="R74" s="1672">
        <f t="shared" si="10"/>
        <v>1340.7797222222223</v>
      </c>
      <c r="S74" s="1302"/>
      <c r="T74" s="1302">
        <v>11</v>
      </c>
      <c r="U74" s="1301">
        <f t="shared" si="8"/>
        <v>14748.576944444445</v>
      </c>
      <c r="V74" s="1301">
        <f t="shared" si="5"/>
        <v>33519.493055555555</v>
      </c>
    </row>
    <row r="75" spans="1:22" ht="31.5" x14ac:dyDescent="0.2">
      <c r="D75" s="1353">
        <v>55</v>
      </c>
      <c r="E75" s="1291">
        <v>42669</v>
      </c>
      <c r="F75" s="1308">
        <v>7</v>
      </c>
      <c r="G75" s="1293">
        <v>61</v>
      </c>
      <c r="H75" s="1293">
        <v>614</v>
      </c>
      <c r="I75" s="1294"/>
      <c r="J75" s="1293">
        <v>3</v>
      </c>
      <c r="K75" s="1295" t="s">
        <v>1487</v>
      </c>
      <c r="L75" s="1293" t="s">
        <v>1488</v>
      </c>
      <c r="M75" s="1293" t="s">
        <v>1489</v>
      </c>
      <c r="N75" s="1296" t="s">
        <v>1305</v>
      </c>
      <c r="O75" s="1297">
        <v>84949.03</v>
      </c>
      <c r="P75" s="1298">
        <v>3</v>
      </c>
      <c r="Q75" s="1301">
        <f t="shared" si="9"/>
        <v>28316.343333333334</v>
      </c>
      <c r="R75" s="1672">
        <f t="shared" si="10"/>
        <v>2359.6952777777778</v>
      </c>
      <c r="S75" s="1302"/>
      <c r="T75" s="1302">
        <v>11</v>
      </c>
      <c r="U75" s="1301">
        <f t="shared" si="8"/>
        <v>25956.648055555557</v>
      </c>
      <c r="V75" s="1301">
        <f t="shared" si="5"/>
        <v>58992.381944444438</v>
      </c>
    </row>
    <row r="76" spans="1:22" ht="15.75" x14ac:dyDescent="0.2">
      <c r="D76" s="1353">
        <v>56</v>
      </c>
      <c r="E76" s="1291">
        <v>42669</v>
      </c>
      <c r="F76" s="1308">
        <v>7</v>
      </c>
      <c r="G76" s="1293">
        <v>61</v>
      </c>
      <c r="H76" s="1293">
        <v>614</v>
      </c>
      <c r="I76" s="1294"/>
      <c r="J76" s="1293">
        <v>2</v>
      </c>
      <c r="K76" s="1295" t="s">
        <v>1490</v>
      </c>
      <c r="L76" s="1293" t="s">
        <v>1491</v>
      </c>
      <c r="M76" s="1293" t="s">
        <v>28</v>
      </c>
      <c r="N76" s="1296" t="s">
        <v>551</v>
      </c>
      <c r="O76" s="1297">
        <v>13774.92</v>
      </c>
      <c r="P76" s="1298">
        <v>3</v>
      </c>
      <c r="Q76" s="1301">
        <f t="shared" si="9"/>
        <v>4591.6400000000003</v>
      </c>
      <c r="R76" s="1672">
        <f t="shared" si="10"/>
        <v>382.63666666666671</v>
      </c>
      <c r="S76" s="1302"/>
      <c r="T76" s="1302">
        <v>11</v>
      </c>
      <c r="U76" s="1301">
        <f t="shared" si="8"/>
        <v>4209.003333333334</v>
      </c>
      <c r="V76" s="1301">
        <f t="shared" si="5"/>
        <v>9565.9166666666661</v>
      </c>
    </row>
    <row r="77" spans="1:22" ht="15.75" x14ac:dyDescent="0.2">
      <c r="D77" s="1353">
        <v>57</v>
      </c>
      <c r="E77" s="1291">
        <v>42445</v>
      </c>
      <c r="F77" s="1308">
        <v>7</v>
      </c>
      <c r="G77" s="1293">
        <v>61</v>
      </c>
      <c r="H77" s="1293">
        <v>614</v>
      </c>
      <c r="I77" s="1294"/>
      <c r="J77" s="1293">
        <v>1</v>
      </c>
      <c r="K77" s="1295" t="s">
        <v>1492</v>
      </c>
      <c r="L77" s="1293" t="s">
        <v>986</v>
      </c>
      <c r="M77" s="1293"/>
      <c r="N77" s="1296" t="s">
        <v>1305</v>
      </c>
      <c r="O77" s="1297">
        <v>2830.01</v>
      </c>
      <c r="P77" s="1298">
        <v>3</v>
      </c>
      <c r="Q77" s="1301">
        <f t="shared" si="9"/>
        <v>943.3366666666667</v>
      </c>
      <c r="R77" s="1672">
        <f t="shared" si="10"/>
        <v>78.611388888888897</v>
      </c>
      <c r="S77" s="1302">
        <v>1</v>
      </c>
      <c r="T77" s="1302">
        <v>6</v>
      </c>
      <c r="U77" s="1301">
        <f t="shared" si="8"/>
        <v>1415.0050000000001</v>
      </c>
      <c r="V77" s="1301">
        <f t="shared" si="5"/>
        <v>1415.0050000000001</v>
      </c>
    </row>
    <row r="78" spans="1:22" ht="15.75" x14ac:dyDescent="0.2">
      <c r="D78" s="1353">
        <v>58</v>
      </c>
      <c r="E78" s="1291">
        <v>42445</v>
      </c>
      <c r="F78" s="1308">
        <v>7</v>
      </c>
      <c r="G78" s="1293">
        <v>61</v>
      </c>
      <c r="H78" s="1293">
        <v>614</v>
      </c>
      <c r="I78" s="1294"/>
      <c r="J78" s="1293">
        <v>1</v>
      </c>
      <c r="K78" s="1295" t="s">
        <v>1301</v>
      </c>
      <c r="L78" s="1293" t="s">
        <v>1493</v>
      </c>
      <c r="M78" s="1293" t="s">
        <v>1494</v>
      </c>
      <c r="N78" s="1296" t="s">
        <v>1305</v>
      </c>
      <c r="O78" s="1297">
        <v>6428</v>
      </c>
      <c r="P78" s="1298">
        <v>3</v>
      </c>
      <c r="Q78" s="1301">
        <f t="shared" si="9"/>
        <v>2142.6666666666665</v>
      </c>
      <c r="R78" s="1672">
        <f t="shared" si="10"/>
        <v>178.55555555555554</v>
      </c>
      <c r="S78" s="1302">
        <v>1</v>
      </c>
      <c r="T78" s="1302">
        <v>3</v>
      </c>
      <c r="U78" s="1301">
        <f t="shared" si="8"/>
        <v>2678.333333333333</v>
      </c>
      <c r="V78" s="1301">
        <f t="shared" si="5"/>
        <v>3749.666666666667</v>
      </c>
    </row>
    <row r="79" spans="1:22" ht="15.75" x14ac:dyDescent="0.2">
      <c r="A79" s="1038">
        <v>58</v>
      </c>
      <c r="B79" s="1038">
        <v>42550</v>
      </c>
      <c r="C79" s="1038">
        <v>6</v>
      </c>
      <c r="D79" s="1353">
        <v>59</v>
      </c>
      <c r="E79" s="1291">
        <v>42550</v>
      </c>
      <c r="F79" s="1308">
        <v>6</v>
      </c>
      <c r="G79" s="1293">
        <v>61</v>
      </c>
      <c r="H79" s="1293">
        <v>617</v>
      </c>
      <c r="I79" s="1294"/>
      <c r="J79" s="1293">
        <v>2</v>
      </c>
      <c r="K79" s="1295" t="s">
        <v>1398</v>
      </c>
      <c r="L79" s="1293"/>
      <c r="M79" s="1293" t="s">
        <v>1399</v>
      </c>
      <c r="N79" s="1296" t="s">
        <v>1305</v>
      </c>
      <c r="O79" s="1297">
        <v>11580.57</v>
      </c>
      <c r="P79" s="1298">
        <v>10</v>
      </c>
      <c r="Q79" s="1301">
        <f>IF(P79=0,"N/A",+O79/P79)</f>
        <v>1158.057</v>
      </c>
      <c r="R79" s="1672">
        <f>IF(P79=0,"N/A",+Q79/12)</f>
        <v>96.504750000000001</v>
      </c>
      <c r="S79" s="1302">
        <v>1</v>
      </c>
      <c r="T79" s="1302">
        <v>3</v>
      </c>
      <c r="U79" s="1301">
        <f t="shared" si="8"/>
        <v>1447.57125</v>
      </c>
      <c r="V79" s="1301">
        <f t="shared" si="5"/>
        <v>10132.998749999999</v>
      </c>
    </row>
    <row r="80" spans="1:22" ht="15.75" x14ac:dyDescent="0.2">
      <c r="D80" s="1250">
        <v>60</v>
      </c>
      <c r="E80" s="1291">
        <v>42761</v>
      </c>
      <c r="F80" s="1308">
        <v>7</v>
      </c>
      <c r="G80" s="1293">
        <v>61</v>
      </c>
      <c r="H80" s="1293" t="s">
        <v>1697</v>
      </c>
      <c r="I80" s="1294"/>
      <c r="J80" s="1293">
        <v>1</v>
      </c>
      <c r="K80" s="1295" t="s">
        <v>1698</v>
      </c>
      <c r="L80" s="1293" t="s">
        <v>1699</v>
      </c>
      <c r="M80" s="1293" t="s">
        <v>910</v>
      </c>
      <c r="N80" s="1296" t="s">
        <v>1305</v>
      </c>
      <c r="O80" s="1297">
        <v>7995</v>
      </c>
      <c r="P80" s="1298">
        <v>5</v>
      </c>
      <c r="Q80" s="1301">
        <f>IF(P80=0,"N/A",+O80/P80)</f>
        <v>1599</v>
      </c>
      <c r="R80" s="1672">
        <f>IF(P80=0,"N/A",+Q80/12)</f>
        <v>133.25</v>
      </c>
      <c r="S80" s="1302"/>
      <c r="T80" s="1302">
        <v>8</v>
      </c>
      <c r="U80" s="1301">
        <f t="shared" si="8"/>
        <v>1066</v>
      </c>
      <c r="V80" s="1301">
        <f t="shared" si="5"/>
        <v>6929</v>
      </c>
    </row>
    <row r="81" spans="1:24" ht="23.25" customHeight="1" x14ac:dyDescent="0.2">
      <c r="D81" s="1328">
        <v>61</v>
      </c>
      <c r="E81" s="1774">
        <v>42823</v>
      </c>
      <c r="F81" s="1308">
        <v>7</v>
      </c>
      <c r="G81" s="1293">
        <v>61</v>
      </c>
      <c r="H81" s="1293" t="s">
        <v>1747</v>
      </c>
      <c r="I81" s="1775"/>
      <c r="J81" s="1308">
        <v>1</v>
      </c>
      <c r="K81" s="1295" t="s">
        <v>1748</v>
      </c>
      <c r="L81" s="1293"/>
      <c r="M81" s="1293"/>
      <c r="N81" s="1296" t="s">
        <v>1305</v>
      </c>
      <c r="O81" s="1297">
        <v>14125</v>
      </c>
      <c r="P81" s="1298">
        <v>5</v>
      </c>
      <c r="Q81" s="1301">
        <f>IF(P81=0,"N/A",+O81/P81)</f>
        <v>2825</v>
      </c>
      <c r="R81" s="1672">
        <f>IF(P81=0,"N/A",+Q81/12)</f>
        <v>235.41666666666666</v>
      </c>
      <c r="S81" s="1302"/>
      <c r="T81" s="1302">
        <v>6</v>
      </c>
      <c r="U81" s="1301">
        <f t="shared" si="8"/>
        <v>1412.5</v>
      </c>
      <c r="V81" s="1301">
        <f>IF(P81=0,"N/A",+O81-U81)</f>
        <v>12712.5</v>
      </c>
    </row>
    <row r="82" spans="1:24" ht="15.75" x14ac:dyDescent="0.2">
      <c r="D82" s="1328"/>
      <c r="E82" s="1774"/>
      <c r="F82" s="1308"/>
      <c r="G82" s="1293"/>
      <c r="H82" s="1293"/>
      <c r="I82" s="1775"/>
      <c r="J82" s="1308"/>
      <c r="K82" s="1295"/>
      <c r="L82" s="1775"/>
      <c r="M82" s="1294"/>
      <c r="N82" s="1776"/>
      <c r="O82" s="1777">
        <f>SUM(O21:O79)</f>
        <v>762418.14</v>
      </c>
      <c r="P82" s="1777"/>
      <c r="Q82" s="1777">
        <f>SUM(Q21:Q81)</f>
        <v>141556.90899999999</v>
      </c>
      <c r="R82" s="1777">
        <f>SUM(R21:R81)</f>
        <v>11229.174555555555</v>
      </c>
      <c r="S82" s="1777"/>
      <c r="T82" s="1777"/>
      <c r="U82" s="1777">
        <f>SUM(U21:U81)</f>
        <v>455313.08316666668</v>
      </c>
      <c r="V82" s="1373">
        <f>SUM(V21:V81)</f>
        <v>329225.05683333334</v>
      </c>
      <c r="W82" s="1322"/>
      <c r="X82" s="1322"/>
    </row>
    <row r="83" spans="1:24" ht="18" x14ac:dyDescent="0.2">
      <c r="D83" s="1255"/>
      <c r="E83" s="1367"/>
      <c r="F83" s="1687">
        <v>611</v>
      </c>
      <c r="G83" s="1688">
        <v>1213.08</v>
      </c>
      <c r="H83" s="1369"/>
      <c r="I83" s="1370"/>
      <c r="J83" s="1368"/>
      <c r="K83" s="1371"/>
      <c r="L83" s="1370"/>
      <c r="M83" s="1372"/>
      <c r="N83" s="1371"/>
      <c r="O83" s="1374"/>
      <c r="P83" s="1375"/>
      <c r="Q83" s="1376"/>
      <c r="R83" s="1377"/>
      <c r="S83" s="1378"/>
      <c r="T83" s="1378"/>
      <c r="U83" s="1379"/>
      <c r="V83" s="1320"/>
    </row>
    <row r="84" spans="1:24" ht="15" x14ac:dyDescent="0.2">
      <c r="E84" s="965"/>
      <c r="F84" s="1689">
        <v>613</v>
      </c>
      <c r="G84" s="1690">
        <v>3719.81</v>
      </c>
      <c r="H84" s="1306"/>
      <c r="I84" s="1306"/>
      <c r="J84" s="1306"/>
      <c r="K84" s="1323"/>
      <c r="L84" s="1306"/>
      <c r="M84" s="1306"/>
      <c r="N84" s="1323"/>
      <c r="O84" s="1306"/>
      <c r="P84" s="1306"/>
      <c r="Q84" s="1306"/>
      <c r="R84" s="1306"/>
      <c r="S84" s="1306"/>
      <c r="T84" s="1306"/>
      <c r="U84" s="1306"/>
      <c r="V84" s="1306"/>
    </row>
    <row r="85" spans="1:24" x14ac:dyDescent="0.2">
      <c r="F85" s="1691">
        <v>614</v>
      </c>
      <c r="G85" s="1690">
        <v>4473.25</v>
      </c>
    </row>
    <row r="86" spans="1:24" x14ac:dyDescent="0.2">
      <c r="F86" s="1691">
        <v>617</v>
      </c>
      <c r="G86" s="1690">
        <v>239.99</v>
      </c>
    </row>
    <row r="87" spans="1:24" x14ac:dyDescent="0.2">
      <c r="F87" s="1691">
        <v>619</v>
      </c>
      <c r="G87" s="1690">
        <v>254.49</v>
      </c>
    </row>
    <row r="88" spans="1:24" x14ac:dyDescent="0.2">
      <c r="F88" s="1691">
        <v>2623</v>
      </c>
      <c r="G88" s="1690">
        <v>975.74</v>
      </c>
    </row>
    <row r="89" spans="1:24" x14ac:dyDescent="0.2">
      <c r="F89" s="1691">
        <v>2655</v>
      </c>
      <c r="G89" s="1690">
        <v>352.82</v>
      </c>
    </row>
    <row r="90" spans="1:24" x14ac:dyDescent="0.2">
      <c r="F90" s="1691"/>
      <c r="G90" s="1692">
        <f>SUM(G83:G89)</f>
        <v>11229.179999999998</v>
      </c>
    </row>
    <row r="91" spans="1:24" customFormat="1" x14ac:dyDescent="0.2">
      <c r="A91" s="45"/>
      <c r="B91" s="45"/>
      <c r="C91" s="45"/>
      <c r="D91" s="45"/>
      <c r="E91" s="45"/>
      <c r="F91" s="45"/>
      <c r="G91" s="45"/>
      <c r="H91" s="1342"/>
      <c r="I91" s="45"/>
      <c r="J91" s="45"/>
      <c r="K91" s="3"/>
      <c r="L91" s="45"/>
      <c r="M91" s="45"/>
      <c r="N91" s="1382"/>
      <c r="O91" s="1048"/>
      <c r="P91" s="14"/>
      <c r="Q91" s="14"/>
      <c r="R91" s="1048"/>
      <c r="S91" s="1048"/>
      <c r="T91" s="45"/>
      <c r="U91" s="45"/>
      <c r="V91" s="45"/>
    </row>
    <row r="92" spans="1:24" customFormat="1" x14ac:dyDescent="0.2">
      <c r="A92" s="1343" t="s">
        <v>51</v>
      </c>
      <c r="B92" s="1343"/>
      <c r="C92" s="1343"/>
      <c r="D92" s="1973" t="s">
        <v>51</v>
      </c>
      <c r="E92" s="1973"/>
      <c r="F92" s="1973"/>
      <c r="G92" s="1973"/>
      <c r="H92" s="1973"/>
      <c r="I92" s="1973"/>
      <c r="J92" s="1973"/>
      <c r="K92" s="1344"/>
      <c r="L92" s="1974" t="s">
        <v>1625</v>
      </c>
      <c r="M92" s="1974"/>
      <c r="N92" s="1974"/>
      <c r="O92" s="1974"/>
      <c r="P92" s="34"/>
      <c r="Q92" s="34"/>
      <c r="R92" s="1973" t="s">
        <v>1621</v>
      </c>
      <c r="S92" s="1973"/>
      <c r="T92" s="1973"/>
      <c r="U92" s="1973"/>
      <c r="V92" s="1973"/>
    </row>
    <row r="93" spans="1:24" x14ac:dyDescent="0.2">
      <c r="D93" s="1326"/>
      <c r="E93" s="1339"/>
      <c r="F93" s="1339"/>
      <c r="G93" s="1339"/>
      <c r="H93" s="1339"/>
      <c r="I93" s="1339"/>
      <c r="J93" s="1339"/>
      <c r="K93" s="1340"/>
      <c r="L93" s="1339"/>
      <c r="M93" s="1339"/>
      <c r="N93" s="1383"/>
      <c r="O93" s="1341"/>
      <c r="P93" s="1047"/>
    </row>
    <row r="111" spans="1:23" ht="31.5" customHeight="1" x14ac:dyDescent="0.2">
      <c r="A111" s="1328"/>
      <c r="B111" s="1328"/>
      <c r="C111" s="1328"/>
      <c r="D111" s="1353">
        <v>17</v>
      </c>
      <c r="E111" s="1291">
        <v>42334</v>
      </c>
      <c r="F111" s="1293">
        <v>7</v>
      </c>
      <c r="G111" s="1293">
        <v>61</v>
      </c>
      <c r="H111" s="1293" t="s">
        <v>1106</v>
      </c>
      <c r="I111" s="1317"/>
      <c r="J111" s="1293">
        <v>1</v>
      </c>
      <c r="K111" s="1295" t="s">
        <v>30</v>
      </c>
      <c r="L111" s="1355"/>
      <c r="M111" s="1355" t="s">
        <v>129</v>
      </c>
      <c r="N111" s="1296" t="s">
        <v>756</v>
      </c>
      <c r="O111" s="1356">
        <v>2830</v>
      </c>
      <c r="P111" s="1357">
        <v>3</v>
      </c>
      <c r="Q111" s="1301">
        <f>IF(P111=0,#REF!/T40,+O111/P111)</f>
        <v>943.33333333333337</v>
      </c>
      <c r="R111" s="1301">
        <f>IF(P111=0,"N/A",+Q111/12)</f>
        <v>78.611111111111114</v>
      </c>
      <c r="S111" s="1302">
        <v>1</v>
      </c>
      <c r="T111" s="1302">
        <v>1</v>
      </c>
      <c r="U111" s="1301">
        <f>IF(P111=0,"N/A",+Q111*S111+R111*T111)</f>
        <v>1021.9444444444445</v>
      </c>
      <c r="V111" s="1301">
        <f>IF(P111=0,"N/A",+O111-U111)</f>
        <v>1808.0555555555557</v>
      </c>
      <c r="W111" s="1038" t="s">
        <v>1643</v>
      </c>
    </row>
    <row r="112" spans="1:23" ht="31.5" customHeight="1" x14ac:dyDescent="0.2">
      <c r="A112" s="1328"/>
      <c r="B112" s="1328"/>
      <c r="C112" s="1328"/>
      <c r="D112" s="1353">
        <v>19</v>
      </c>
      <c r="E112" s="1291">
        <v>42325</v>
      </c>
      <c r="F112" s="1293">
        <v>7</v>
      </c>
      <c r="G112" s="1293">
        <v>61</v>
      </c>
      <c r="H112" s="1293" t="s">
        <v>1106</v>
      </c>
      <c r="I112" s="1317"/>
      <c r="J112" s="1293">
        <v>1</v>
      </c>
      <c r="K112" s="1295" t="s">
        <v>932</v>
      </c>
      <c r="L112" s="1355"/>
      <c r="M112" s="1355"/>
      <c r="N112" s="1296" t="s">
        <v>756</v>
      </c>
      <c r="O112" s="1356">
        <v>4016</v>
      </c>
      <c r="P112" s="1357">
        <v>3</v>
      </c>
      <c r="Q112" s="1301">
        <f>IF(P112=0,#REF!/T113,+O112/P112)</f>
        <v>1338.6666666666667</v>
      </c>
      <c r="R112" s="1301">
        <f>IF(P112=0,"N/A",+Q112/12)</f>
        <v>111.55555555555556</v>
      </c>
      <c r="S112" s="1302">
        <v>1</v>
      </c>
      <c r="T112" s="1302">
        <v>1</v>
      </c>
      <c r="U112" s="1301">
        <f>IF(P112=0,"N/A",+Q112*S112+R112*T112)</f>
        <v>1450.2222222222224</v>
      </c>
      <c r="V112" s="1301">
        <f>IF(P112=0,"N/A",+O112-U112)</f>
        <v>2565.7777777777774</v>
      </c>
      <c r="W112" s="1038" t="s">
        <v>1643</v>
      </c>
    </row>
    <row r="113" spans="1:23" ht="15.75" customHeight="1" x14ac:dyDescent="0.2">
      <c r="A113" s="1328"/>
      <c r="B113" s="1328"/>
      <c r="C113" s="1328"/>
      <c r="D113" s="1353">
        <v>24</v>
      </c>
      <c r="E113" s="1291" t="s">
        <v>963</v>
      </c>
      <c r="F113" s="1293">
        <v>7</v>
      </c>
      <c r="G113" s="1293">
        <v>61</v>
      </c>
      <c r="H113" s="1293">
        <v>614</v>
      </c>
      <c r="I113" s="1293"/>
      <c r="J113" s="1293">
        <v>1</v>
      </c>
      <c r="K113" s="1313" t="s">
        <v>922</v>
      </c>
      <c r="L113" s="1355"/>
      <c r="M113" s="1355"/>
      <c r="N113" s="1296" t="s">
        <v>936</v>
      </c>
      <c r="O113" s="1380">
        <v>5900</v>
      </c>
      <c r="P113" s="1381">
        <v>3</v>
      </c>
      <c r="Q113" s="1299">
        <f>IF(P113=0,"N/A",+O113/P113)</f>
        <v>1966.6666666666667</v>
      </c>
      <c r="R113" s="1299">
        <f>IF(P113=0,"N/A",+Q113/12)</f>
        <v>163.88888888888889</v>
      </c>
      <c r="S113" s="1300">
        <v>3</v>
      </c>
      <c r="T113" s="1300"/>
      <c r="U113" s="1299">
        <f>IF(P113=0,"N/A",+Q113*S113+R113*T113)</f>
        <v>5900</v>
      </c>
      <c r="V113" s="1299">
        <f>IF(P113=0,"N/A",+O113-U113)</f>
        <v>0</v>
      </c>
      <c r="W113" s="1038" t="s">
        <v>1643</v>
      </c>
    </row>
    <row r="114" spans="1:23" ht="15.75" customHeight="1" x14ac:dyDescent="0.2">
      <c r="D114" s="1353">
        <v>43</v>
      </c>
      <c r="E114" s="1291">
        <v>40319</v>
      </c>
      <c r="F114" s="1293">
        <v>7</v>
      </c>
      <c r="G114" s="1293">
        <v>61</v>
      </c>
      <c r="H114" s="1293">
        <v>614</v>
      </c>
      <c r="I114" s="1293"/>
      <c r="J114" s="1293">
        <v>1</v>
      </c>
      <c r="K114" s="1295" t="s">
        <v>30</v>
      </c>
      <c r="L114" s="1293"/>
      <c r="M114" s="1293" t="s">
        <v>73</v>
      </c>
      <c r="N114" s="1296" t="s">
        <v>936</v>
      </c>
      <c r="O114" s="1314">
        <v>1796.84</v>
      </c>
      <c r="P114" s="1298">
        <v>3</v>
      </c>
      <c r="Q114" s="1299"/>
      <c r="R114" s="1299"/>
      <c r="S114" s="1300">
        <v>3</v>
      </c>
      <c r="T114" s="1300"/>
      <c r="U114" s="1299">
        <v>1796.84</v>
      </c>
      <c r="V114" s="1299">
        <f>IF(P114=0,"N/A",+O114-U114)</f>
        <v>0</v>
      </c>
      <c r="W114" s="1038" t="s">
        <v>1643</v>
      </c>
    </row>
  </sheetData>
  <mergeCells count="8">
    <mergeCell ref="D92:J92"/>
    <mergeCell ref="L92:O92"/>
    <mergeCell ref="R92:V92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D56" zoomScale="80" zoomScaleNormal="80" workbookViewId="0">
      <selection activeCell="Q264" sqref="Q264"/>
    </sheetView>
  </sheetViews>
  <sheetFormatPr baseColWidth="10" defaultColWidth="9.140625" defaultRowHeight="12.75" x14ac:dyDescent="0.2"/>
  <cols>
    <col min="1" max="3" width="0" style="1038" hidden="1" customWidth="1"/>
    <col min="4" max="4" width="5.7109375" style="1038" customWidth="1"/>
    <col min="5" max="5" width="11" style="1038" customWidth="1"/>
    <col min="6" max="6" width="8.140625" style="1038" customWidth="1"/>
    <col min="7" max="7" width="7.5703125" style="1038" customWidth="1"/>
    <col min="8" max="8" width="14.140625" style="1038" customWidth="1"/>
    <col min="9" max="9" width="10.85546875" style="1038" customWidth="1"/>
    <col min="10" max="10" width="7.28515625" style="1038" customWidth="1"/>
    <col min="11" max="11" width="32" style="1038" customWidth="1"/>
    <col min="12" max="12" width="11.42578125" style="1038" customWidth="1"/>
    <col min="13" max="13" width="15" style="1038" customWidth="1"/>
    <col min="14" max="14" width="31.140625" style="1038" customWidth="1"/>
    <col min="15" max="15" width="16.140625" style="1038" customWidth="1"/>
    <col min="16" max="16" width="7.140625" style="1038" customWidth="1"/>
    <col min="17" max="17" width="12.7109375" style="1038" customWidth="1"/>
    <col min="18" max="18" width="11.85546875" style="1038" customWidth="1"/>
    <col min="19" max="19" width="7.7109375" style="1038" customWidth="1"/>
    <col min="20" max="20" width="4.5703125" style="1038" customWidth="1"/>
    <col min="21" max="21" width="15.28515625" style="1038" customWidth="1"/>
    <col min="22" max="22" width="13" style="1038" customWidth="1"/>
    <col min="23" max="23" width="16.42578125" style="1038" customWidth="1"/>
    <col min="24" max="24" width="15.7109375" style="1038" customWidth="1"/>
    <col min="25" max="16384" width="9.140625" style="1038"/>
  </cols>
  <sheetData>
    <row r="7" spans="4:25" x14ac:dyDescent="0.2">
      <c r="I7" s="949"/>
      <c r="J7" s="949"/>
      <c r="L7" s="949"/>
    </row>
    <row r="8" spans="4:25" ht="15" x14ac:dyDescent="0.2">
      <c r="D8" s="1306"/>
      <c r="E8" s="1306"/>
      <c r="F8" s="1306"/>
      <c r="G8" s="1306"/>
      <c r="H8" s="1306"/>
      <c r="I8" s="965"/>
      <c r="J8" s="965"/>
      <c r="K8" s="1306"/>
      <c r="L8" s="965"/>
      <c r="M8" s="1306"/>
      <c r="N8" s="1306"/>
      <c r="O8" s="1306"/>
      <c r="P8" s="1306"/>
      <c r="Q8" s="1306"/>
      <c r="R8" s="1306"/>
      <c r="S8" s="1306"/>
      <c r="T8" s="1306"/>
      <c r="U8" s="1306"/>
      <c r="V8" s="1306"/>
    </row>
    <row r="9" spans="4:25" x14ac:dyDescent="0.2">
      <c r="D9" s="1991" t="s">
        <v>0</v>
      </c>
      <c r="E9" s="1991"/>
      <c r="F9" s="1991"/>
      <c r="G9" s="1991"/>
      <c r="H9" s="1991"/>
      <c r="I9" s="1991"/>
      <c r="J9" s="1991"/>
      <c r="K9" s="1991"/>
      <c r="L9" s="1991"/>
      <c r="M9" s="1991"/>
      <c r="N9" s="1991"/>
      <c r="O9" s="1991"/>
      <c r="P9" s="1991"/>
      <c r="Q9" s="1991"/>
      <c r="R9" s="1991"/>
      <c r="S9" s="1991"/>
      <c r="T9" s="1991"/>
      <c r="U9" s="1991"/>
      <c r="V9" s="1991"/>
    </row>
    <row r="10" spans="4:25" x14ac:dyDescent="0.2">
      <c r="D10" s="1991" t="s">
        <v>1</v>
      </c>
      <c r="E10" s="1991"/>
      <c r="F10" s="1991"/>
      <c r="G10" s="1991"/>
      <c r="H10" s="1991"/>
      <c r="I10" s="1991"/>
      <c r="J10" s="1991"/>
      <c r="K10" s="1991"/>
      <c r="L10" s="1991"/>
      <c r="M10" s="1991"/>
      <c r="N10" s="1991"/>
      <c r="O10" s="1991"/>
      <c r="P10" s="1991"/>
      <c r="Q10" s="1991"/>
      <c r="R10" s="1991"/>
      <c r="S10" s="1991"/>
      <c r="T10" s="1991"/>
      <c r="U10" s="1991"/>
      <c r="V10" s="1991"/>
    </row>
    <row r="11" spans="4:25" x14ac:dyDescent="0.2">
      <c r="D11" s="1991" t="s">
        <v>2</v>
      </c>
      <c r="E11" s="1991"/>
      <c r="F11" s="1991"/>
      <c r="G11" s="1991"/>
      <c r="H11" s="1991"/>
      <c r="I11" s="1991"/>
      <c r="J11" s="1991"/>
      <c r="K11" s="1991"/>
      <c r="L11" s="1991"/>
      <c r="M11" s="1991"/>
      <c r="N11" s="1991"/>
      <c r="O11" s="1991"/>
      <c r="P11" s="1991"/>
      <c r="Q11" s="1991"/>
      <c r="R11" s="1991"/>
      <c r="S11" s="1991"/>
      <c r="T11" s="1991"/>
      <c r="U11" s="1991"/>
      <c r="V11" s="1991"/>
    </row>
    <row r="12" spans="4:25" x14ac:dyDescent="0.2">
      <c r="D12" s="1991" t="s">
        <v>3</v>
      </c>
      <c r="E12" s="1991"/>
      <c r="F12" s="1991"/>
      <c r="G12" s="1991"/>
      <c r="H12" s="1991"/>
      <c r="I12" s="1991"/>
      <c r="J12" s="1991"/>
      <c r="K12" s="1991"/>
      <c r="L12" s="1991"/>
      <c r="M12" s="1991"/>
      <c r="N12" s="1991"/>
      <c r="O12" s="1991"/>
      <c r="P12" s="1991"/>
      <c r="Q12" s="1991"/>
      <c r="R12" s="1991"/>
      <c r="S12" s="1991"/>
      <c r="T12" s="1991"/>
      <c r="U12" s="1991"/>
      <c r="V12" s="1991"/>
    </row>
    <row r="13" spans="4:25" x14ac:dyDescent="0.2">
      <c r="D13" s="1990" t="s">
        <v>1806</v>
      </c>
      <c r="E13" s="1990"/>
      <c r="F13" s="1990"/>
      <c r="G13" s="1990"/>
      <c r="H13" s="1990"/>
      <c r="I13" s="1990"/>
      <c r="J13" s="1990"/>
      <c r="K13" s="1990"/>
      <c r="L13" s="1990"/>
      <c r="M13" s="1990"/>
      <c r="N13" s="1990"/>
      <c r="O13" s="1990"/>
      <c r="P13" s="1990"/>
      <c r="Q13" s="1990"/>
      <c r="R13" s="1990"/>
      <c r="S13" s="1990"/>
      <c r="T13" s="1990"/>
      <c r="U13" s="1990"/>
      <c r="V13" s="1990"/>
    </row>
    <row r="14" spans="4:25" x14ac:dyDescent="0.2"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1"/>
      <c r="S14" s="951"/>
      <c r="T14" s="951"/>
      <c r="U14" s="951"/>
      <c r="V14" s="951"/>
      <c r="W14" s="1326"/>
      <c r="X14" s="1326"/>
      <c r="Y14" s="1326"/>
    </row>
    <row r="15" spans="4:25" ht="60" x14ac:dyDescent="0.2">
      <c r="D15" s="962" t="s">
        <v>4</v>
      </c>
      <c r="E15" s="962" t="s">
        <v>5</v>
      </c>
      <c r="F15" s="1045" t="s">
        <v>1627</v>
      </c>
      <c r="G15" s="1045" t="s">
        <v>7</v>
      </c>
      <c r="H15" s="1045" t="s">
        <v>1612</v>
      </c>
      <c r="I15" s="962" t="s">
        <v>9</v>
      </c>
      <c r="J15" s="962" t="s">
        <v>10</v>
      </c>
      <c r="K15" s="1046" t="s">
        <v>11</v>
      </c>
      <c r="L15" s="962" t="s">
        <v>12</v>
      </c>
      <c r="M15" s="962" t="s">
        <v>13</v>
      </c>
      <c r="N15" s="1802" t="s">
        <v>820</v>
      </c>
      <c r="O15" s="1046" t="s">
        <v>1613</v>
      </c>
      <c r="P15" s="1049" t="s">
        <v>1616</v>
      </c>
      <c r="Q15" s="1050" t="s">
        <v>1615</v>
      </c>
      <c r="R15" s="1050" t="s">
        <v>1614</v>
      </c>
      <c r="S15" s="1051" t="s">
        <v>1618</v>
      </c>
      <c r="T15" s="1050" t="s">
        <v>1617</v>
      </c>
      <c r="U15" s="1051" t="s">
        <v>1805</v>
      </c>
      <c r="V15" s="1051" t="s">
        <v>1619</v>
      </c>
    </row>
    <row r="16" spans="4:25" x14ac:dyDescent="0.2">
      <c r="D16" s="956">
        <v>1</v>
      </c>
      <c r="E16" s="335">
        <v>2</v>
      </c>
      <c r="F16" s="335">
        <v>3</v>
      </c>
      <c r="G16" s="335">
        <v>4</v>
      </c>
      <c r="H16" s="335">
        <v>5</v>
      </c>
      <c r="I16" s="335">
        <v>6</v>
      </c>
      <c r="J16" s="335">
        <v>7</v>
      </c>
      <c r="K16" s="1327">
        <v>8</v>
      </c>
      <c r="L16" s="335">
        <v>9</v>
      </c>
      <c r="M16" s="335">
        <v>10</v>
      </c>
      <c r="N16" s="335">
        <v>11</v>
      </c>
      <c r="O16" s="335">
        <v>12</v>
      </c>
      <c r="P16" s="335">
        <v>13</v>
      </c>
      <c r="Q16" s="335">
        <v>14</v>
      </c>
      <c r="R16" s="335">
        <v>15</v>
      </c>
      <c r="S16" s="335">
        <v>16</v>
      </c>
      <c r="T16" s="335">
        <v>17</v>
      </c>
      <c r="U16" s="335">
        <v>18</v>
      </c>
      <c r="V16" s="335">
        <v>19</v>
      </c>
    </row>
    <row r="17" spans="1:22" ht="15" x14ac:dyDescent="0.2">
      <c r="A17" s="1328"/>
      <c r="B17" s="1328"/>
      <c r="C17" s="1328"/>
      <c r="D17" s="956">
        <v>1</v>
      </c>
      <c r="E17" s="333">
        <v>41432</v>
      </c>
      <c r="F17" s="1156" t="s">
        <v>214</v>
      </c>
      <c r="G17" s="334">
        <v>61</v>
      </c>
      <c r="H17" s="334">
        <v>614</v>
      </c>
      <c r="I17" s="1155"/>
      <c r="J17" s="334">
        <v>1</v>
      </c>
      <c r="K17" s="1036" t="s">
        <v>897</v>
      </c>
      <c r="L17" s="334" t="s">
        <v>899</v>
      </c>
      <c r="M17" s="334" t="s">
        <v>898</v>
      </c>
      <c r="N17" s="334" t="s">
        <v>938</v>
      </c>
      <c r="O17" s="1037">
        <v>6749</v>
      </c>
      <c r="P17" s="338">
        <v>3</v>
      </c>
      <c r="Q17" s="1693"/>
      <c r="R17" s="1655"/>
      <c r="S17" s="1166">
        <v>3</v>
      </c>
      <c r="T17" s="1166"/>
      <c r="U17" s="952">
        <v>6749</v>
      </c>
      <c r="V17" s="952">
        <f t="shared" ref="V17:V52" si="0">IF(P17=0,"N/A",+O17-U17)</f>
        <v>0</v>
      </c>
    </row>
    <row r="18" spans="1:22" ht="15" x14ac:dyDescent="0.2">
      <c r="D18" s="956">
        <v>2</v>
      </c>
      <c r="E18" s="1034">
        <v>41324</v>
      </c>
      <c r="F18" s="1156" t="s">
        <v>214</v>
      </c>
      <c r="G18" s="334">
        <v>61</v>
      </c>
      <c r="H18" s="334">
        <v>614</v>
      </c>
      <c r="I18" s="334"/>
      <c r="J18" s="334">
        <v>1</v>
      </c>
      <c r="K18" s="1036" t="s">
        <v>30</v>
      </c>
      <c r="L18" s="334"/>
      <c r="M18" s="334" t="s">
        <v>884</v>
      </c>
      <c r="N18" s="334" t="s">
        <v>938</v>
      </c>
      <c r="O18" s="1253">
        <v>8732</v>
      </c>
      <c r="P18" s="338">
        <v>3</v>
      </c>
      <c r="Q18" s="1693"/>
      <c r="R18" s="1655"/>
      <c r="S18" s="1166">
        <v>3</v>
      </c>
      <c r="T18" s="1166"/>
      <c r="U18" s="952">
        <v>8732</v>
      </c>
      <c r="V18" s="952">
        <f t="shared" si="0"/>
        <v>0</v>
      </c>
    </row>
    <row r="19" spans="1:22" ht="15" x14ac:dyDescent="0.2">
      <c r="D19" s="956">
        <v>3</v>
      </c>
      <c r="E19" s="333">
        <v>41152</v>
      </c>
      <c r="F19" s="1156" t="s">
        <v>214</v>
      </c>
      <c r="G19" s="334">
        <v>61</v>
      </c>
      <c r="H19" s="334">
        <v>614</v>
      </c>
      <c r="I19" s="749"/>
      <c r="J19" s="334">
        <v>1</v>
      </c>
      <c r="K19" s="1036" t="s">
        <v>524</v>
      </c>
      <c r="L19" s="749"/>
      <c r="M19" s="334" t="s">
        <v>544</v>
      </c>
      <c r="N19" s="334" t="s">
        <v>938</v>
      </c>
      <c r="O19" s="1037">
        <v>41187.160000000003</v>
      </c>
      <c r="P19" s="338">
        <v>3</v>
      </c>
      <c r="Q19" s="952"/>
      <c r="R19" s="1655"/>
      <c r="S19" s="1166">
        <v>3</v>
      </c>
      <c r="T19" s="1166"/>
      <c r="U19" s="952">
        <v>41187.160000000003</v>
      </c>
      <c r="V19" s="952">
        <f t="shared" si="0"/>
        <v>0</v>
      </c>
    </row>
    <row r="20" spans="1:22" ht="15" x14ac:dyDescent="0.2">
      <c r="D20" s="956">
        <v>4</v>
      </c>
      <c r="E20" s="1034">
        <v>41198</v>
      </c>
      <c r="F20" s="1156" t="s">
        <v>214</v>
      </c>
      <c r="G20" s="334">
        <v>61</v>
      </c>
      <c r="H20" s="334">
        <v>614</v>
      </c>
      <c r="I20" s="334"/>
      <c r="J20" s="334">
        <v>1</v>
      </c>
      <c r="K20" s="1036" t="s">
        <v>235</v>
      </c>
      <c r="L20" s="334"/>
      <c r="M20" s="334" t="s">
        <v>167</v>
      </c>
      <c r="N20" s="334" t="s">
        <v>938</v>
      </c>
      <c r="O20" s="1253">
        <v>204768.56</v>
      </c>
      <c r="P20" s="338">
        <v>3</v>
      </c>
      <c r="Q20" s="952"/>
      <c r="R20" s="1655"/>
      <c r="S20" s="1166">
        <v>3</v>
      </c>
      <c r="T20" s="1166"/>
      <c r="U20" s="952">
        <v>204768.56</v>
      </c>
      <c r="V20" s="952">
        <f t="shared" si="0"/>
        <v>0</v>
      </c>
    </row>
    <row r="21" spans="1:22" ht="15" x14ac:dyDescent="0.2">
      <c r="D21" s="956">
        <v>5</v>
      </c>
      <c r="E21" s="333">
        <v>36880</v>
      </c>
      <c r="F21" s="1156" t="s">
        <v>214</v>
      </c>
      <c r="G21" s="334">
        <v>61</v>
      </c>
      <c r="H21" s="334">
        <v>614</v>
      </c>
      <c r="I21" s="334"/>
      <c r="J21" s="334">
        <v>1</v>
      </c>
      <c r="K21" s="1036" t="s">
        <v>126</v>
      </c>
      <c r="L21" s="334" t="s">
        <v>1093</v>
      </c>
      <c r="M21" s="334" t="s">
        <v>118</v>
      </c>
      <c r="N21" s="334" t="s">
        <v>938</v>
      </c>
      <c r="O21" s="1037">
        <v>8500</v>
      </c>
      <c r="P21" s="338">
        <v>3</v>
      </c>
      <c r="Q21" s="952"/>
      <c r="R21" s="1655"/>
      <c r="S21" s="1166">
        <v>3</v>
      </c>
      <c r="T21" s="1166"/>
      <c r="U21" s="952">
        <v>8500</v>
      </c>
      <c r="V21" s="952">
        <f t="shared" si="0"/>
        <v>0</v>
      </c>
    </row>
    <row r="22" spans="1:22" ht="15" x14ac:dyDescent="0.2">
      <c r="D22" s="956">
        <v>6</v>
      </c>
      <c r="E22" s="1034">
        <v>38868</v>
      </c>
      <c r="F22" s="1156" t="s">
        <v>214</v>
      </c>
      <c r="G22" s="334">
        <v>61</v>
      </c>
      <c r="H22" s="334">
        <v>614</v>
      </c>
      <c r="I22" s="334"/>
      <c r="J22" s="334">
        <v>1</v>
      </c>
      <c r="K22" s="1036" t="s">
        <v>130</v>
      </c>
      <c r="L22" s="334"/>
      <c r="M22" s="334" t="s">
        <v>212</v>
      </c>
      <c r="N22" s="334" t="s">
        <v>938</v>
      </c>
      <c r="O22" s="1037">
        <v>8847.99</v>
      </c>
      <c r="P22" s="338">
        <v>3</v>
      </c>
      <c r="Q22" s="952"/>
      <c r="R22" s="1935"/>
      <c r="S22" s="1166">
        <v>3</v>
      </c>
      <c r="T22" s="1166"/>
      <c r="U22" s="952">
        <v>8847.99</v>
      </c>
      <c r="V22" s="952">
        <f t="shared" si="0"/>
        <v>0</v>
      </c>
    </row>
    <row r="23" spans="1:22" ht="30.75" thickBot="1" x14ac:dyDescent="0.25">
      <c r="D23" s="956">
        <v>7</v>
      </c>
      <c r="E23" s="1034">
        <v>40724</v>
      </c>
      <c r="F23" s="1156" t="s">
        <v>214</v>
      </c>
      <c r="G23" s="334">
        <v>61</v>
      </c>
      <c r="H23" s="334">
        <v>617</v>
      </c>
      <c r="I23" s="334"/>
      <c r="J23" s="334">
        <v>4</v>
      </c>
      <c r="K23" s="1036" t="s">
        <v>719</v>
      </c>
      <c r="L23" s="334"/>
      <c r="M23" s="334"/>
      <c r="N23" s="334" t="s">
        <v>938</v>
      </c>
      <c r="O23" s="1253">
        <v>12513.38</v>
      </c>
      <c r="P23" s="338">
        <v>10</v>
      </c>
      <c r="Q23" s="1931">
        <f>IF(P23=0,"N/A",+O23/P23)</f>
        <v>1251.338</v>
      </c>
      <c r="R23" s="1936">
        <f>IF(P23=0,"N/A",+Q23/12)</f>
        <v>104.27816666666666</v>
      </c>
      <c r="S23" s="1933">
        <v>7</v>
      </c>
      <c r="T23" s="1157">
        <v>3</v>
      </c>
      <c r="U23" s="339">
        <f>IF(P23=0,"N/A",+Q23*S23+R23*T23)</f>
        <v>9072.2005000000008</v>
      </c>
      <c r="V23" s="339">
        <f t="shared" si="0"/>
        <v>3441.1794999999984</v>
      </c>
    </row>
    <row r="24" spans="1:22" ht="30.75" thickBot="1" x14ac:dyDescent="0.25">
      <c r="D24" s="956">
        <v>8</v>
      </c>
      <c r="E24" s="1034">
        <v>40801</v>
      </c>
      <c r="F24" s="1156" t="s">
        <v>214</v>
      </c>
      <c r="G24" s="334">
        <v>61</v>
      </c>
      <c r="H24" s="334">
        <v>617</v>
      </c>
      <c r="I24" s="334"/>
      <c r="J24" s="334">
        <v>1</v>
      </c>
      <c r="K24" s="1036" t="s">
        <v>720</v>
      </c>
      <c r="L24" s="334"/>
      <c r="M24" s="334" t="s">
        <v>523</v>
      </c>
      <c r="N24" s="334" t="s">
        <v>938</v>
      </c>
      <c r="O24" s="1253">
        <v>8874</v>
      </c>
      <c r="P24" s="338">
        <v>10</v>
      </c>
      <c r="Q24" s="1931">
        <f>IF(P24=0,"N/A",+O24/P24)</f>
        <v>887.4</v>
      </c>
      <c r="R24" s="1936">
        <f>IF(P24=0,"N/A",+Q24/12)</f>
        <v>73.95</v>
      </c>
      <c r="S24" s="1933">
        <v>7</v>
      </c>
      <c r="T24" s="1157"/>
      <c r="U24" s="339">
        <f>IF(P24=0,"N/A",+Q24*S24+R24*T24)</f>
        <v>6211.8</v>
      </c>
      <c r="V24" s="339">
        <f>IF(P24=0,"N/A",+O24-U24)</f>
        <v>2662.2</v>
      </c>
    </row>
    <row r="25" spans="1:22" ht="30" x14ac:dyDescent="0.2">
      <c r="D25" s="956">
        <v>9</v>
      </c>
      <c r="E25" s="333">
        <v>36889</v>
      </c>
      <c r="F25" s="1156" t="s">
        <v>214</v>
      </c>
      <c r="G25" s="334">
        <v>61</v>
      </c>
      <c r="H25" s="334">
        <v>617</v>
      </c>
      <c r="I25" s="334">
        <v>35131</v>
      </c>
      <c r="J25" s="334">
        <v>1</v>
      </c>
      <c r="K25" s="1176" t="s">
        <v>1655</v>
      </c>
      <c r="L25" s="334"/>
      <c r="M25" s="334"/>
      <c r="N25" s="334" t="s">
        <v>938</v>
      </c>
      <c r="O25" s="1037">
        <v>5000</v>
      </c>
      <c r="P25" s="338">
        <v>10</v>
      </c>
      <c r="Q25" s="1932"/>
      <c r="R25" s="1937"/>
      <c r="S25" s="1934">
        <v>10</v>
      </c>
      <c r="T25" s="1166"/>
      <c r="U25" s="952">
        <v>5000</v>
      </c>
      <c r="V25" s="952">
        <f t="shared" si="0"/>
        <v>0</v>
      </c>
    </row>
    <row r="26" spans="1:22" ht="14.25" customHeight="1" x14ac:dyDescent="0.2">
      <c r="D26" s="956">
        <v>10</v>
      </c>
      <c r="E26" s="333">
        <v>36889</v>
      </c>
      <c r="F26" s="1156" t="s">
        <v>214</v>
      </c>
      <c r="G26" s="334">
        <v>61</v>
      </c>
      <c r="H26" s="334">
        <v>617</v>
      </c>
      <c r="I26" s="334"/>
      <c r="J26" s="334">
        <v>1</v>
      </c>
      <c r="K26" s="1176" t="s">
        <v>18</v>
      </c>
      <c r="L26" s="334"/>
      <c r="M26" s="334" t="s">
        <v>19</v>
      </c>
      <c r="N26" s="334" t="s">
        <v>938</v>
      </c>
      <c r="O26" s="1037">
        <v>3043.84</v>
      </c>
      <c r="P26" s="338">
        <v>10</v>
      </c>
      <c r="Q26" s="1932"/>
      <c r="R26" s="1937"/>
      <c r="S26" s="1934">
        <v>10</v>
      </c>
      <c r="T26" s="1166"/>
      <c r="U26" s="952">
        <v>3043.84</v>
      </c>
      <c r="V26" s="952">
        <f t="shared" si="0"/>
        <v>0</v>
      </c>
    </row>
    <row r="27" spans="1:22" ht="15.75" thickBot="1" x14ac:dyDescent="0.25">
      <c r="D27" s="956">
        <v>11</v>
      </c>
      <c r="E27" s="333">
        <v>36889</v>
      </c>
      <c r="F27" s="1156" t="s">
        <v>214</v>
      </c>
      <c r="G27" s="334">
        <v>61</v>
      </c>
      <c r="H27" s="334">
        <v>617</v>
      </c>
      <c r="I27" s="334"/>
      <c r="J27" s="334">
        <v>1</v>
      </c>
      <c r="K27" s="1176" t="s">
        <v>20</v>
      </c>
      <c r="L27" s="334"/>
      <c r="M27" s="334" t="s">
        <v>19</v>
      </c>
      <c r="N27" s="334" t="s">
        <v>938</v>
      </c>
      <c r="O27" s="1037">
        <v>2664.81</v>
      </c>
      <c r="P27" s="338">
        <v>10</v>
      </c>
      <c r="Q27" s="1932"/>
      <c r="R27" s="1938"/>
      <c r="S27" s="1934">
        <v>10</v>
      </c>
      <c r="T27" s="1166"/>
      <c r="U27" s="952">
        <v>2664.81</v>
      </c>
      <c r="V27" s="952">
        <f t="shared" si="0"/>
        <v>0</v>
      </c>
    </row>
    <row r="28" spans="1:22" ht="15" x14ac:dyDescent="0.2">
      <c r="D28" s="956">
        <v>12</v>
      </c>
      <c r="E28" s="333">
        <v>36889</v>
      </c>
      <c r="F28" s="1156" t="s">
        <v>214</v>
      </c>
      <c r="G28" s="334">
        <v>61</v>
      </c>
      <c r="H28" s="334">
        <v>617</v>
      </c>
      <c r="I28" s="334">
        <v>126865</v>
      </c>
      <c r="J28" s="334">
        <v>1</v>
      </c>
      <c r="K28" s="1176" t="s">
        <v>216</v>
      </c>
      <c r="L28" s="334"/>
      <c r="M28" s="334"/>
      <c r="N28" s="334" t="s">
        <v>938</v>
      </c>
      <c r="O28" s="1037">
        <v>1200</v>
      </c>
      <c r="P28" s="338">
        <v>10</v>
      </c>
      <c r="Q28" s="952"/>
      <c r="R28" s="1881"/>
      <c r="S28" s="1166">
        <v>10</v>
      </c>
      <c r="T28" s="1166"/>
      <c r="U28" s="952">
        <v>1200</v>
      </c>
      <c r="V28" s="952">
        <f t="shared" si="0"/>
        <v>0</v>
      </c>
    </row>
    <row r="29" spans="1:22" ht="30" x14ac:dyDescent="0.2">
      <c r="D29" s="956">
        <v>13</v>
      </c>
      <c r="E29" s="333">
        <v>36889</v>
      </c>
      <c r="F29" s="1156" t="s">
        <v>214</v>
      </c>
      <c r="G29" s="334">
        <v>61</v>
      </c>
      <c r="H29" s="334">
        <v>617</v>
      </c>
      <c r="I29" s="334">
        <v>126834</v>
      </c>
      <c r="J29" s="334">
        <v>1</v>
      </c>
      <c r="K29" s="1176" t="s">
        <v>709</v>
      </c>
      <c r="L29" s="334"/>
      <c r="M29" s="334"/>
      <c r="N29" s="334" t="s">
        <v>938</v>
      </c>
      <c r="O29" s="1037">
        <v>1200</v>
      </c>
      <c r="P29" s="338">
        <v>10</v>
      </c>
      <c r="Q29" s="952"/>
      <c r="R29" s="952"/>
      <c r="S29" s="1166">
        <v>10</v>
      </c>
      <c r="T29" s="1166"/>
      <c r="U29" s="952">
        <v>1200</v>
      </c>
      <c r="V29" s="952">
        <f t="shared" si="0"/>
        <v>0</v>
      </c>
    </row>
    <row r="30" spans="1:22" ht="15" x14ac:dyDescent="0.2">
      <c r="D30" s="956">
        <v>14</v>
      </c>
      <c r="E30" s="333">
        <v>36889</v>
      </c>
      <c r="F30" s="1156" t="s">
        <v>214</v>
      </c>
      <c r="G30" s="334">
        <v>61</v>
      </c>
      <c r="H30" s="334">
        <v>617</v>
      </c>
      <c r="I30" s="334">
        <v>35181</v>
      </c>
      <c r="J30" s="334">
        <v>1</v>
      </c>
      <c r="K30" s="1176" t="s">
        <v>410</v>
      </c>
      <c r="L30" s="334"/>
      <c r="M30" s="334"/>
      <c r="N30" s="334" t="s">
        <v>938</v>
      </c>
      <c r="O30" s="1037">
        <v>6960</v>
      </c>
      <c r="P30" s="338">
        <v>10</v>
      </c>
      <c r="Q30" s="952"/>
      <c r="R30" s="952"/>
      <c r="S30" s="1166">
        <v>10</v>
      </c>
      <c r="T30" s="1166"/>
      <c r="U30" s="952">
        <v>6960</v>
      </c>
      <c r="V30" s="952">
        <f t="shared" si="0"/>
        <v>0</v>
      </c>
    </row>
    <row r="31" spans="1:22" ht="15" x14ac:dyDescent="0.2">
      <c r="D31" s="956">
        <v>15</v>
      </c>
      <c r="E31" s="333">
        <v>40150</v>
      </c>
      <c r="F31" s="1156" t="s">
        <v>214</v>
      </c>
      <c r="G31" s="334">
        <v>61</v>
      </c>
      <c r="H31" s="334">
        <v>616</v>
      </c>
      <c r="I31" s="334"/>
      <c r="J31" s="334">
        <v>1</v>
      </c>
      <c r="K31" s="1036" t="s">
        <v>37</v>
      </c>
      <c r="L31" s="334"/>
      <c r="M31" s="334" t="s">
        <v>98</v>
      </c>
      <c r="N31" s="334" t="s">
        <v>939</v>
      </c>
      <c r="O31" s="1037">
        <v>4988</v>
      </c>
      <c r="P31" s="338">
        <v>3</v>
      </c>
      <c r="Q31" s="1655"/>
      <c r="R31" s="952"/>
      <c r="S31" s="1166">
        <v>3</v>
      </c>
      <c r="T31" s="1166"/>
      <c r="U31" s="952">
        <v>4988</v>
      </c>
      <c r="V31" s="952">
        <f t="shared" si="0"/>
        <v>0</v>
      </c>
    </row>
    <row r="32" spans="1:22" ht="15" x14ac:dyDescent="0.2">
      <c r="D32" s="956">
        <v>16</v>
      </c>
      <c r="E32" s="1329">
        <v>40319</v>
      </c>
      <c r="F32" s="1156" t="s">
        <v>214</v>
      </c>
      <c r="G32" s="334">
        <v>61</v>
      </c>
      <c r="H32" s="334">
        <v>614</v>
      </c>
      <c r="I32" s="334"/>
      <c r="J32" s="334">
        <v>1</v>
      </c>
      <c r="K32" s="1036" t="s">
        <v>932</v>
      </c>
      <c r="L32" s="334" t="s">
        <v>547</v>
      </c>
      <c r="M32" s="334" t="s">
        <v>418</v>
      </c>
      <c r="N32" s="334" t="s">
        <v>939</v>
      </c>
      <c r="O32" s="1253">
        <v>6338.24</v>
      </c>
      <c r="P32" s="338">
        <v>3</v>
      </c>
      <c r="Q32" s="952"/>
      <c r="R32" s="952"/>
      <c r="S32" s="1166">
        <v>3</v>
      </c>
      <c r="T32" s="1166"/>
      <c r="U32" s="952">
        <v>6338.24</v>
      </c>
      <c r="V32" s="952">
        <f t="shared" si="0"/>
        <v>0</v>
      </c>
    </row>
    <row r="33" spans="4:22" ht="15" x14ac:dyDescent="0.2">
      <c r="D33" s="956">
        <v>17</v>
      </c>
      <c r="E33" s="1034">
        <v>41123</v>
      </c>
      <c r="F33" s="1156" t="s">
        <v>214</v>
      </c>
      <c r="G33" s="334">
        <v>61</v>
      </c>
      <c r="H33" s="334">
        <v>614</v>
      </c>
      <c r="I33" s="334"/>
      <c r="J33" s="334">
        <v>1</v>
      </c>
      <c r="K33" s="1036" t="s">
        <v>30</v>
      </c>
      <c r="L33" s="334"/>
      <c r="M33" s="334" t="s">
        <v>1097</v>
      </c>
      <c r="N33" s="334" t="s">
        <v>939</v>
      </c>
      <c r="O33" s="1253">
        <v>1696</v>
      </c>
      <c r="P33" s="338">
        <v>3</v>
      </c>
      <c r="Q33" s="952"/>
      <c r="R33" s="952"/>
      <c r="S33" s="1166">
        <v>3</v>
      </c>
      <c r="T33" s="1166"/>
      <c r="U33" s="952">
        <v>1696</v>
      </c>
      <c r="V33" s="952">
        <f t="shared" si="0"/>
        <v>0</v>
      </c>
    </row>
    <row r="34" spans="4:22" ht="15" x14ac:dyDescent="0.2">
      <c r="D34" s="956">
        <v>18</v>
      </c>
      <c r="E34" s="1034">
        <v>40763</v>
      </c>
      <c r="F34" s="1156" t="s">
        <v>214</v>
      </c>
      <c r="G34" s="334">
        <v>61</v>
      </c>
      <c r="H34" s="334">
        <v>614</v>
      </c>
      <c r="I34" s="334"/>
      <c r="J34" s="334">
        <v>1</v>
      </c>
      <c r="K34" s="1036" t="s">
        <v>60</v>
      </c>
      <c r="L34" s="334"/>
      <c r="M34" s="334" t="s">
        <v>79</v>
      </c>
      <c r="N34" s="334" t="s">
        <v>939</v>
      </c>
      <c r="O34" s="1253">
        <v>4482</v>
      </c>
      <c r="P34" s="338">
        <v>3</v>
      </c>
      <c r="Q34" s="952"/>
      <c r="R34" s="952"/>
      <c r="S34" s="1166">
        <v>3</v>
      </c>
      <c r="T34" s="1166"/>
      <c r="U34" s="952">
        <v>4482</v>
      </c>
      <c r="V34" s="952">
        <f t="shared" si="0"/>
        <v>0</v>
      </c>
    </row>
    <row r="35" spans="4:22" ht="15" x14ac:dyDescent="0.2">
      <c r="D35" s="956">
        <v>19</v>
      </c>
      <c r="E35" s="333">
        <v>36843</v>
      </c>
      <c r="F35" s="1156" t="s">
        <v>214</v>
      </c>
      <c r="G35" s="334">
        <v>61</v>
      </c>
      <c r="H35" s="334">
        <v>617</v>
      </c>
      <c r="I35" s="334"/>
      <c r="J35" s="334">
        <v>1</v>
      </c>
      <c r="K35" s="1176" t="s">
        <v>40</v>
      </c>
      <c r="L35" s="334"/>
      <c r="M35" s="334"/>
      <c r="N35" s="334" t="s">
        <v>939</v>
      </c>
      <c r="O35" s="1037">
        <v>8600</v>
      </c>
      <c r="P35" s="338">
        <v>10</v>
      </c>
      <c r="Q35" s="952"/>
      <c r="R35" s="952"/>
      <c r="S35" s="1166">
        <v>10</v>
      </c>
      <c r="T35" s="1166"/>
      <c r="U35" s="952">
        <v>8600</v>
      </c>
      <c r="V35" s="952">
        <f t="shared" si="0"/>
        <v>0</v>
      </c>
    </row>
    <row r="36" spans="4:22" ht="15" x14ac:dyDescent="0.2">
      <c r="D36" s="956">
        <v>20</v>
      </c>
      <c r="E36" s="333">
        <v>39248</v>
      </c>
      <c r="F36" s="1156" t="s">
        <v>214</v>
      </c>
      <c r="G36" s="334">
        <v>61</v>
      </c>
      <c r="H36" s="334">
        <v>617</v>
      </c>
      <c r="I36" s="334"/>
      <c r="J36" s="334">
        <v>1</v>
      </c>
      <c r="K36" s="1176" t="s">
        <v>55</v>
      </c>
      <c r="L36" s="334"/>
      <c r="M36" s="334" t="s">
        <v>24</v>
      </c>
      <c r="N36" s="334" t="s">
        <v>939</v>
      </c>
      <c r="O36" s="1037">
        <v>2880</v>
      </c>
      <c r="P36" s="338">
        <v>10</v>
      </c>
      <c r="Q36" s="1746"/>
      <c r="R36" s="952"/>
      <c r="S36" s="1747">
        <v>10</v>
      </c>
      <c r="T36" s="1747"/>
      <c r="U36" s="1746">
        <f>IF(P36=0,"N/A",+Q36*S36+R40*T36)</f>
        <v>0</v>
      </c>
      <c r="V36" s="1746">
        <f>IF(P36=0,"N/A",+O36-U36)</f>
        <v>2880</v>
      </c>
    </row>
    <row r="37" spans="4:22" ht="15" x14ac:dyDescent="0.2">
      <c r="D37" s="956">
        <v>21</v>
      </c>
      <c r="E37" s="333">
        <v>36827</v>
      </c>
      <c r="F37" s="1156" t="s">
        <v>214</v>
      </c>
      <c r="G37" s="334">
        <v>61</v>
      </c>
      <c r="H37" s="334">
        <v>617</v>
      </c>
      <c r="I37" s="334"/>
      <c r="J37" s="334">
        <v>1</v>
      </c>
      <c r="K37" s="1176" t="s">
        <v>218</v>
      </c>
      <c r="L37" s="334"/>
      <c r="M37" s="334" t="s">
        <v>19</v>
      </c>
      <c r="N37" s="334" t="s">
        <v>939</v>
      </c>
      <c r="O37" s="1037">
        <v>3600</v>
      </c>
      <c r="P37" s="338">
        <v>10</v>
      </c>
      <c r="Q37" s="952"/>
      <c r="R37" s="952"/>
      <c r="S37" s="1166">
        <v>10</v>
      </c>
      <c r="T37" s="1166"/>
      <c r="U37" s="952">
        <v>3600</v>
      </c>
      <c r="V37" s="952">
        <f t="shared" si="0"/>
        <v>0</v>
      </c>
    </row>
    <row r="38" spans="4:22" ht="30" x14ac:dyDescent="0.2">
      <c r="D38" s="956">
        <v>22</v>
      </c>
      <c r="E38" s="333">
        <v>36827</v>
      </c>
      <c r="F38" s="1156" t="s">
        <v>214</v>
      </c>
      <c r="G38" s="334">
        <v>61</v>
      </c>
      <c r="H38" s="334">
        <v>617</v>
      </c>
      <c r="I38" s="334"/>
      <c r="J38" s="334">
        <v>1</v>
      </c>
      <c r="K38" s="1176" t="s">
        <v>219</v>
      </c>
      <c r="L38" s="334"/>
      <c r="M38" s="334"/>
      <c r="N38" s="334" t="s">
        <v>1656</v>
      </c>
      <c r="O38" s="1037">
        <v>5000</v>
      </c>
      <c r="P38" s="338">
        <v>10</v>
      </c>
      <c r="Q38" s="952"/>
      <c r="R38" s="952"/>
      <c r="S38" s="1166">
        <v>10</v>
      </c>
      <c r="T38" s="1166"/>
      <c r="U38" s="952">
        <v>5000</v>
      </c>
      <c r="V38" s="952">
        <f t="shared" si="0"/>
        <v>0</v>
      </c>
    </row>
    <row r="39" spans="4:22" ht="15" x14ac:dyDescent="0.2">
      <c r="D39" s="956">
        <v>23</v>
      </c>
      <c r="E39" s="333">
        <v>36827</v>
      </c>
      <c r="F39" s="1156" t="s">
        <v>214</v>
      </c>
      <c r="G39" s="334">
        <v>61</v>
      </c>
      <c r="H39" s="334">
        <v>617</v>
      </c>
      <c r="I39" s="334"/>
      <c r="J39" s="334">
        <v>1</v>
      </c>
      <c r="K39" s="1176" t="s">
        <v>220</v>
      </c>
      <c r="L39" s="334"/>
      <c r="M39" s="334"/>
      <c r="N39" s="334" t="s">
        <v>1656</v>
      </c>
      <c r="O39" s="1037">
        <v>900</v>
      </c>
      <c r="P39" s="338">
        <v>10</v>
      </c>
      <c r="Q39" s="952"/>
      <c r="R39" s="952"/>
      <c r="S39" s="1166">
        <v>10</v>
      </c>
      <c r="T39" s="1166"/>
      <c r="U39" s="952">
        <v>900</v>
      </c>
      <c r="V39" s="952">
        <f t="shared" si="0"/>
        <v>0</v>
      </c>
    </row>
    <row r="40" spans="4:22" ht="30" x14ac:dyDescent="0.2">
      <c r="D40" s="956">
        <v>24</v>
      </c>
      <c r="E40" s="333">
        <v>36827</v>
      </c>
      <c r="F40" s="1156" t="s">
        <v>214</v>
      </c>
      <c r="G40" s="334">
        <v>61</v>
      </c>
      <c r="H40" s="334">
        <v>617</v>
      </c>
      <c r="I40" s="334">
        <v>126861</v>
      </c>
      <c r="J40" s="334">
        <v>1</v>
      </c>
      <c r="K40" s="1176" t="s">
        <v>1086</v>
      </c>
      <c r="L40" s="334"/>
      <c r="M40" s="334"/>
      <c r="N40" s="334" t="s">
        <v>939</v>
      </c>
      <c r="O40" s="1037">
        <v>1200</v>
      </c>
      <c r="P40" s="338">
        <v>10</v>
      </c>
      <c r="Q40" s="952"/>
      <c r="R40" s="1746"/>
      <c r="S40" s="1166">
        <v>10</v>
      </c>
      <c r="T40" s="1166"/>
      <c r="U40" s="952">
        <v>1200</v>
      </c>
      <c r="V40" s="952">
        <f t="shared" si="0"/>
        <v>0</v>
      </c>
    </row>
    <row r="41" spans="4:22" ht="15" x14ac:dyDescent="0.2">
      <c r="D41" s="956">
        <v>25</v>
      </c>
      <c r="E41" s="1330">
        <v>41169</v>
      </c>
      <c r="F41" s="1156" t="s">
        <v>214</v>
      </c>
      <c r="G41" s="334">
        <v>61</v>
      </c>
      <c r="H41" s="334">
        <v>614</v>
      </c>
      <c r="I41" s="334"/>
      <c r="J41" s="334">
        <v>1</v>
      </c>
      <c r="K41" s="1176" t="s">
        <v>937</v>
      </c>
      <c r="L41" s="334" t="s">
        <v>803</v>
      </c>
      <c r="M41" s="334" t="s">
        <v>28</v>
      </c>
      <c r="N41" s="334" t="s">
        <v>596</v>
      </c>
      <c r="O41" s="1253">
        <v>7555</v>
      </c>
      <c r="P41" s="338">
        <v>3</v>
      </c>
      <c r="Q41" s="952"/>
      <c r="R41" s="952"/>
      <c r="S41" s="1166">
        <v>3</v>
      </c>
      <c r="T41" s="1166"/>
      <c r="U41" s="952">
        <v>7555</v>
      </c>
      <c r="V41" s="952">
        <f t="shared" si="0"/>
        <v>0</v>
      </c>
    </row>
    <row r="42" spans="4:22" ht="15" x14ac:dyDescent="0.2">
      <c r="D42" s="956">
        <v>26</v>
      </c>
      <c r="E42" s="1330">
        <v>41169</v>
      </c>
      <c r="F42" s="1156" t="s">
        <v>214</v>
      </c>
      <c r="G42" s="334">
        <v>61</v>
      </c>
      <c r="H42" s="334">
        <v>614</v>
      </c>
      <c r="I42" s="334"/>
      <c r="J42" s="334">
        <v>1</v>
      </c>
      <c r="K42" s="1176" t="s">
        <v>88</v>
      </c>
      <c r="L42" s="334" t="s">
        <v>803</v>
      </c>
      <c r="M42" s="334" t="s">
        <v>118</v>
      </c>
      <c r="N42" s="334" t="s">
        <v>596</v>
      </c>
      <c r="O42" s="1253">
        <v>463</v>
      </c>
      <c r="P42" s="338">
        <v>3</v>
      </c>
      <c r="Q42" s="952"/>
      <c r="R42" s="952"/>
      <c r="S42" s="1166">
        <v>3</v>
      </c>
      <c r="T42" s="1166"/>
      <c r="U42" s="952">
        <v>463</v>
      </c>
      <c r="V42" s="952">
        <f t="shared" si="0"/>
        <v>0</v>
      </c>
    </row>
    <row r="43" spans="4:22" ht="15" x14ac:dyDescent="0.2">
      <c r="D43" s="956">
        <v>27</v>
      </c>
      <c r="E43" s="1330">
        <v>41169</v>
      </c>
      <c r="F43" s="1156" t="s">
        <v>214</v>
      </c>
      <c r="G43" s="334">
        <v>61</v>
      </c>
      <c r="H43" s="334">
        <v>614</v>
      </c>
      <c r="I43" s="334"/>
      <c r="J43" s="334">
        <v>1</v>
      </c>
      <c r="K43" s="1176" t="s">
        <v>722</v>
      </c>
      <c r="L43" s="334" t="s">
        <v>803</v>
      </c>
      <c r="M43" s="334" t="s">
        <v>118</v>
      </c>
      <c r="N43" s="334" t="s">
        <v>596</v>
      </c>
      <c r="O43" s="1253">
        <v>366</v>
      </c>
      <c r="P43" s="338">
        <v>3</v>
      </c>
      <c r="Q43" s="952"/>
      <c r="R43" s="952"/>
      <c r="S43" s="1166">
        <v>3</v>
      </c>
      <c r="T43" s="1166"/>
      <c r="U43" s="952">
        <v>366</v>
      </c>
      <c r="V43" s="952">
        <f t="shared" si="0"/>
        <v>0</v>
      </c>
    </row>
    <row r="44" spans="4:22" ht="15" x14ac:dyDescent="0.2">
      <c r="D44" s="956">
        <v>28</v>
      </c>
      <c r="E44" s="1330">
        <v>41169</v>
      </c>
      <c r="F44" s="1156" t="s">
        <v>214</v>
      </c>
      <c r="G44" s="334">
        <v>61</v>
      </c>
      <c r="H44" s="334">
        <v>614</v>
      </c>
      <c r="I44" s="334"/>
      <c r="J44" s="334">
        <v>1</v>
      </c>
      <c r="K44" s="1176" t="s">
        <v>802</v>
      </c>
      <c r="L44" s="334" t="s">
        <v>803</v>
      </c>
      <c r="M44" s="334" t="s">
        <v>118</v>
      </c>
      <c r="N44" s="334" t="s">
        <v>596</v>
      </c>
      <c r="O44" s="1253">
        <v>55179</v>
      </c>
      <c r="P44" s="338">
        <v>3</v>
      </c>
      <c r="Q44" s="952"/>
      <c r="R44" s="952"/>
      <c r="S44" s="1166">
        <v>3</v>
      </c>
      <c r="T44" s="1166"/>
      <c r="U44" s="952">
        <v>55179</v>
      </c>
      <c r="V44" s="952">
        <f t="shared" si="0"/>
        <v>0</v>
      </c>
    </row>
    <row r="45" spans="4:22" ht="15" x14ac:dyDescent="0.2">
      <c r="D45" s="956">
        <v>29</v>
      </c>
      <c r="E45" s="1034" t="s">
        <v>557</v>
      </c>
      <c r="F45" s="1156" t="s">
        <v>214</v>
      </c>
      <c r="G45" s="334">
        <v>61</v>
      </c>
      <c r="H45" s="334">
        <v>614</v>
      </c>
      <c r="I45" s="334"/>
      <c r="J45" s="334">
        <v>1</v>
      </c>
      <c r="K45" s="1176" t="s">
        <v>533</v>
      </c>
      <c r="L45" s="1331"/>
      <c r="M45" s="334" t="s">
        <v>118</v>
      </c>
      <c r="N45" s="334" t="s">
        <v>596</v>
      </c>
      <c r="O45" s="1253">
        <v>6600.01</v>
      </c>
      <c r="P45" s="338">
        <v>3</v>
      </c>
      <c r="Q45" s="952"/>
      <c r="R45" s="952"/>
      <c r="S45" s="1166">
        <v>3</v>
      </c>
      <c r="T45" s="1166"/>
      <c r="U45" s="952">
        <v>6600.01</v>
      </c>
      <c r="V45" s="952">
        <f t="shared" si="0"/>
        <v>0</v>
      </c>
    </row>
    <row r="46" spans="4:22" ht="15" x14ac:dyDescent="0.2">
      <c r="D46" s="956">
        <v>30</v>
      </c>
      <c r="E46" s="1034" t="s">
        <v>557</v>
      </c>
      <c r="F46" s="1156" t="s">
        <v>214</v>
      </c>
      <c r="G46" s="334">
        <v>61</v>
      </c>
      <c r="H46" s="334">
        <v>614</v>
      </c>
      <c r="I46" s="334"/>
      <c r="J46" s="334">
        <v>1</v>
      </c>
      <c r="K46" s="1176" t="s">
        <v>31</v>
      </c>
      <c r="L46" s="1331"/>
      <c r="M46" s="334" t="s">
        <v>548</v>
      </c>
      <c r="N46" s="334" t="s">
        <v>596</v>
      </c>
      <c r="O46" s="1253">
        <v>1830</v>
      </c>
      <c r="P46" s="338">
        <v>3</v>
      </c>
      <c r="Q46" s="952"/>
      <c r="R46" s="952"/>
      <c r="S46" s="1166">
        <v>3</v>
      </c>
      <c r="T46" s="1166"/>
      <c r="U46" s="952">
        <v>1830</v>
      </c>
      <c r="V46" s="952">
        <f t="shared" si="0"/>
        <v>0</v>
      </c>
    </row>
    <row r="47" spans="4:22" ht="15" x14ac:dyDescent="0.2">
      <c r="D47" s="956">
        <v>31</v>
      </c>
      <c r="E47" s="1034" t="s">
        <v>557</v>
      </c>
      <c r="F47" s="1156" t="s">
        <v>214</v>
      </c>
      <c r="G47" s="334">
        <v>61</v>
      </c>
      <c r="H47" s="334">
        <v>614</v>
      </c>
      <c r="I47" s="334"/>
      <c r="J47" s="334">
        <v>1</v>
      </c>
      <c r="K47" s="1176" t="s">
        <v>534</v>
      </c>
      <c r="L47" s="1331"/>
      <c r="M47" s="334" t="s">
        <v>208</v>
      </c>
      <c r="N47" s="334" t="s">
        <v>596</v>
      </c>
      <c r="O47" s="1253">
        <v>1641.19</v>
      </c>
      <c r="P47" s="338">
        <v>3</v>
      </c>
      <c r="Q47" s="952"/>
      <c r="R47" s="952"/>
      <c r="S47" s="1166">
        <v>3</v>
      </c>
      <c r="T47" s="1166"/>
      <c r="U47" s="952">
        <v>1641.19</v>
      </c>
      <c r="V47" s="952">
        <f t="shared" si="0"/>
        <v>0</v>
      </c>
    </row>
    <row r="48" spans="4:22" ht="15" x14ac:dyDescent="0.2">
      <c r="D48" s="956">
        <v>32</v>
      </c>
      <c r="E48" s="1034">
        <v>40394</v>
      </c>
      <c r="F48" s="1156" t="s">
        <v>214</v>
      </c>
      <c r="G48" s="334">
        <v>61</v>
      </c>
      <c r="H48" s="334">
        <v>614</v>
      </c>
      <c r="I48" s="334"/>
      <c r="J48" s="334">
        <v>1</v>
      </c>
      <c r="K48" s="1036" t="s">
        <v>30</v>
      </c>
      <c r="L48" s="334"/>
      <c r="M48" s="334"/>
      <c r="N48" s="334" t="s">
        <v>551</v>
      </c>
      <c r="O48" s="1253">
        <v>1688.98</v>
      </c>
      <c r="P48" s="338">
        <v>3</v>
      </c>
      <c r="Q48" s="952"/>
      <c r="R48" s="952"/>
      <c r="S48" s="1166">
        <v>3</v>
      </c>
      <c r="T48" s="1166"/>
      <c r="U48" s="952">
        <v>1688.98</v>
      </c>
      <c r="V48" s="952">
        <f t="shared" si="0"/>
        <v>0</v>
      </c>
    </row>
    <row r="49" spans="4:22" ht="15" x14ac:dyDescent="0.2">
      <c r="D49" s="956">
        <v>33</v>
      </c>
      <c r="E49" s="1034">
        <v>40394</v>
      </c>
      <c r="F49" s="1156" t="s">
        <v>214</v>
      </c>
      <c r="G49" s="334">
        <v>61</v>
      </c>
      <c r="H49" s="334">
        <v>614</v>
      </c>
      <c r="I49" s="334"/>
      <c r="J49" s="334">
        <v>1</v>
      </c>
      <c r="K49" s="1176" t="s">
        <v>533</v>
      </c>
      <c r="L49" s="1331"/>
      <c r="M49" s="334" t="s">
        <v>118</v>
      </c>
      <c r="N49" s="334" t="s">
        <v>551</v>
      </c>
      <c r="O49" s="1253">
        <v>6083</v>
      </c>
      <c r="P49" s="338">
        <v>3</v>
      </c>
      <c r="Q49" s="952"/>
      <c r="R49" s="952"/>
      <c r="S49" s="1166">
        <v>3</v>
      </c>
      <c r="T49" s="1166"/>
      <c r="U49" s="952">
        <v>6083</v>
      </c>
      <c r="V49" s="952">
        <f t="shared" si="0"/>
        <v>0</v>
      </c>
    </row>
    <row r="50" spans="4:22" ht="15" x14ac:dyDescent="0.2">
      <c r="D50" s="956">
        <v>34</v>
      </c>
      <c r="E50" s="1034">
        <v>41799</v>
      </c>
      <c r="F50" s="1156" t="s">
        <v>214</v>
      </c>
      <c r="G50" s="334">
        <v>61</v>
      </c>
      <c r="H50" s="334" t="s">
        <v>1106</v>
      </c>
      <c r="I50" s="334"/>
      <c r="J50" s="334">
        <v>1</v>
      </c>
      <c r="K50" s="1176" t="s">
        <v>31</v>
      </c>
      <c r="L50" s="1331"/>
      <c r="M50" s="334"/>
      <c r="N50" s="334" t="s">
        <v>551</v>
      </c>
      <c r="O50" s="1253">
        <v>2388</v>
      </c>
      <c r="P50" s="338">
        <v>3</v>
      </c>
      <c r="Q50" s="1746"/>
      <c r="R50" s="952"/>
      <c r="S50" s="1747">
        <v>3</v>
      </c>
      <c r="T50" s="1747"/>
      <c r="U50" s="1746">
        <f>IF(P50=0,"N/A",+Q50*S50+R54*T50)</f>
        <v>0</v>
      </c>
      <c r="V50" s="1746">
        <f t="shared" si="0"/>
        <v>2388</v>
      </c>
    </row>
    <row r="51" spans="4:22" ht="15" x14ac:dyDescent="0.2">
      <c r="D51" s="956">
        <v>35</v>
      </c>
      <c r="E51" s="1034">
        <v>40394</v>
      </c>
      <c r="F51" s="1156" t="s">
        <v>214</v>
      </c>
      <c r="G51" s="334">
        <v>61</v>
      </c>
      <c r="H51" s="334">
        <v>614</v>
      </c>
      <c r="I51" s="334"/>
      <c r="J51" s="334">
        <v>1</v>
      </c>
      <c r="K51" s="1176" t="s">
        <v>534</v>
      </c>
      <c r="L51" s="1331"/>
      <c r="M51" s="334" t="s">
        <v>208</v>
      </c>
      <c r="N51" s="334" t="s">
        <v>551</v>
      </c>
      <c r="O51" s="1253">
        <v>336.4</v>
      </c>
      <c r="P51" s="338">
        <v>3</v>
      </c>
      <c r="Q51" s="952"/>
      <c r="R51" s="952"/>
      <c r="S51" s="1166">
        <v>3</v>
      </c>
      <c r="T51" s="1166"/>
      <c r="U51" s="952">
        <v>336.4</v>
      </c>
      <c r="V51" s="952">
        <f t="shared" si="0"/>
        <v>0</v>
      </c>
    </row>
    <row r="52" spans="4:22" ht="15" x14ac:dyDescent="0.2">
      <c r="D52" s="956">
        <v>36</v>
      </c>
      <c r="E52" s="333">
        <v>40297</v>
      </c>
      <c r="F52" s="1156" t="s">
        <v>214</v>
      </c>
      <c r="G52" s="334">
        <v>61</v>
      </c>
      <c r="H52" s="334">
        <v>614</v>
      </c>
      <c r="I52" s="749"/>
      <c r="J52" s="334">
        <v>1</v>
      </c>
      <c r="K52" s="1036" t="s">
        <v>524</v>
      </c>
      <c r="L52" s="749"/>
      <c r="M52" s="334" t="s">
        <v>544</v>
      </c>
      <c r="N52" s="334" t="s">
        <v>973</v>
      </c>
      <c r="O52" s="1037">
        <f>26900.01+750</f>
        <v>27650.01</v>
      </c>
      <c r="P52" s="338">
        <v>3</v>
      </c>
      <c r="Q52" s="952"/>
      <c r="R52" s="952"/>
      <c r="S52" s="1166">
        <v>3</v>
      </c>
      <c r="T52" s="1166"/>
      <c r="U52" s="952">
        <v>27650.01</v>
      </c>
      <c r="V52" s="952">
        <f t="shared" si="0"/>
        <v>0</v>
      </c>
    </row>
    <row r="53" spans="4:22" ht="30.75" thickBot="1" x14ac:dyDescent="0.25">
      <c r="D53" s="956">
        <v>37</v>
      </c>
      <c r="E53" s="333">
        <v>41701</v>
      </c>
      <c r="F53" s="1156" t="s">
        <v>214</v>
      </c>
      <c r="G53" s="334">
        <v>61</v>
      </c>
      <c r="H53" s="334" t="s">
        <v>1108</v>
      </c>
      <c r="I53" s="749"/>
      <c r="J53" s="334">
        <v>3</v>
      </c>
      <c r="K53" s="1036" t="s">
        <v>1095</v>
      </c>
      <c r="L53" s="1332"/>
      <c r="M53" s="334" t="s">
        <v>240</v>
      </c>
      <c r="N53" s="334" t="s">
        <v>551</v>
      </c>
      <c r="O53" s="1037">
        <v>307980</v>
      </c>
      <c r="P53" s="338">
        <v>10</v>
      </c>
      <c r="Q53" s="1931">
        <f>IF(P53=0,"N/A",+O53/P53)</f>
        <v>30798</v>
      </c>
      <c r="R53" s="1936">
        <f>IF(P53=0,"N/A",+Q53/12)</f>
        <v>2566.5</v>
      </c>
      <c r="S53" s="1933">
        <v>3</v>
      </c>
      <c r="T53" s="1157">
        <v>6</v>
      </c>
      <c r="U53" s="339">
        <f>IF(P53=0,"N/A",+Q53*S53+R53*T53)</f>
        <v>107793</v>
      </c>
      <c r="V53" s="339">
        <v>200187</v>
      </c>
    </row>
    <row r="54" spans="4:22" ht="30" x14ac:dyDescent="0.2">
      <c r="D54" s="956">
        <v>38</v>
      </c>
      <c r="E54" s="333">
        <v>41276</v>
      </c>
      <c r="F54" s="1156" t="s">
        <v>214</v>
      </c>
      <c r="G54" s="334">
        <v>61</v>
      </c>
      <c r="H54" s="334">
        <v>617</v>
      </c>
      <c r="I54" s="749"/>
      <c r="J54" s="334">
        <v>28</v>
      </c>
      <c r="K54" s="1036" t="s">
        <v>1103</v>
      </c>
      <c r="L54" s="1332"/>
      <c r="M54" s="334"/>
      <c r="N54" s="334" t="s">
        <v>551</v>
      </c>
      <c r="O54" s="1037">
        <v>320184.58</v>
      </c>
      <c r="P54" s="338">
        <v>10</v>
      </c>
      <c r="Q54" s="339">
        <f>IF(P54=0,"N/A",+O54/P54)</f>
        <v>32018.458000000002</v>
      </c>
      <c r="R54" s="1242">
        <f>IF(P54=0,"N/A",+Q54/12)</f>
        <v>2668.2048333333337</v>
      </c>
      <c r="S54" s="1157">
        <v>4</v>
      </c>
      <c r="T54" s="1157">
        <v>8</v>
      </c>
      <c r="U54" s="339">
        <f>IF(P54=0,"N/A",+Q54*S54+R54*T54)</f>
        <v>149419.47066666669</v>
      </c>
      <c r="V54" s="339">
        <f>IF(P54=0,"N/A",+O54-U54)</f>
        <v>170765.10933333333</v>
      </c>
    </row>
    <row r="55" spans="4:22" ht="15" x14ac:dyDescent="0.2">
      <c r="D55" s="956">
        <v>39</v>
      </c>
      <c r="E55" s="1034">
        <v>36889</v>
      </c>
      <c r="F55" s="1156" t="s">
        <v>214</v>
      </c>
      <c r="G55" s="334">
        <v>61</v>
      </c>
      <c r="H55" s="334">
        <v>614</v>
      </c>
      <c r="I55" s="334"/>
      <c r="J55" s="334">
        <v>1</v>
      </c>
      <c r="K55" s="1176" t="s">
        <v>234</v>
      </c>
      <c r="L55" s="334"/>
      <c r="M55" s="334" t="s">
        <v>118</v>
      </c>
      <c r="N55" s="334" t="s">
        <v>224</v>
      </c>
      <c r="O55" s="1037">
        <v>21889</v>
      </c>
      <c r="P55" s="338">
        <v>3</v>
      </c>
      <c r="Q55" s="952"/>
      <c r="R55" s="952"/>
      <c r="S55" s="1166">
        <v>3</v>
      </c>
      <c r="T55" s="1166"/>
      <c r="U55" s="952">
        <v>21889</v>
      </c>
      <c r="V55" s="339">
        <f t="shared" ref="V55:V116" si="1">IF(P55=0,"N/A",+O55-U55)</f>
        <v>0</v>
      </c>
    </row>
    <row r="56" spans="4:22" ht="15" x14ac:dyDescent="0.2">
      <c r="D56" s="956">
        <v>40</v>
      </c>
      <c r="E56" s="1034">
        <v>36846</v>
      </c>
      <c r="F56" s="1156" t="s">
        <v>214</v>
      </c>
      <c r="G56" s="334">
        <v>61</v>
      </c>
      <c r="H56" s="334">
        <v>614</v>
      </c>
      <c r="I56" s="334"/>
      <c r="J56" s="334">
        <v>1</v>
      </c>
      <c r="K56" s="1176" t="s">
        <v>30</v>
      </c>
      <c r="L56" s="334"/>
      <c r="M56" s="334" t="s">
        <v>32</v>
      </c>
      <c r="N56" s="334" t="s">
        <v>224</v>
      </c>
      <c r="O56" s="1037">
        <v>1300</v>
      </c>
      <c r="P56" s="338">
        <v>3</v>
      </c>
      <c r="Q56" s="952"/>
      <c r="R56" s="1746"/>
      <c r="S56" s="1166">
        <v>3</v>
      </c>
      <c r="T56" s="1166"/>
      <c r="U56" s="952">
        <v>1300</v>
      </c>
      <c r="V56" s="339">
        <f t="shared" si="1"/>
        <v>0</v>
      </c>
    </row>
    <row r="57" spans="4:22" ht="15" x14ac:dyDescent="0.2">
      <c r="D57" s="956">
        <v>41</v>
      </c>
      <c r="E57" s="1034">
        <v>36846</v>
      </c>
      <c r="F57" s="1156" t="s">
        <v>214</v>
      </c>
      <c r="G57" s="334">
        <v>61</v>
      </c>
      <c r="H57" s="334">
        <v>614</v>
      </c>
      <c r="I57" s="334"/>
      <c r="J57" s="334">
        <v>1</v>
      </c>
      <c r="K57" s="1176" t="s">
        <v>235</v>
      </c>
      <c r="L57" s="334" t="s">
        <v>1096</v>
      </c>
      <c r="M57" s="334" t="s">
        <v>167</v>
      </c>
      <c r="N57" s="334" t="s">
        <v>224</v>
      </c>
      <c r="O57" s="1037">
        <v>1300</v>
      </c>
      <c r="P57" s="338">
        <v>10</v>
      </c>
      <c r="Q57" s="952"/>
      <c r="R57" s="1923"/>
      <c r="S57" s="1166">
        <v>10</v>
      </c>
      <c r="T57" s="1166"/>
      <c r="U57" s="952">
        <v>1300</v>
      </c>
      <c r="V57" s="339">
        <f t="shared" si="1"/>
        <v>0</v>
      </c>
    </row>
    <row r="58" spans="4:22" ht="15" x14ac:dyDescent="0.2">
      <c r="D58" s="956">
        <v>42</v>
      </c>
      <c r="E58" s="1333">
        <v>36889</v>
      </c>
      <c r="F58" s="1156" t="s">
        <v>214</v>
      </c>
      <c r="G58" s="334">
        <v>61</v>
      </c>
      <c r="H58" s="334">
        <v>617</v>
      </c>
      <c r="I58" s="334">
        <v>35078</v>
      </c>
      <c r="J58" s="334">
        <v>1</v>
      </c>
      <c r="K58" s="1176" t="s">
        <v>222</v>
      </c>
      <c r="L58" s="334"/>
      <c r="M58" s="334" t="s">
        <v>223</v>
      </c>
      <c r="N58" s="334" t="s">
        <v>224</v>
      </c>
      <c r="O58" s="1037">
        <v>2664.81</v>
      </c>
      <c r="P58" s="1181">
        <v>10</v>
      </c>
      <c r="Q58" s="952"/>
      <c r="R58" s="1923"/>
      <c r="S58" s="1166">
        <v>10</v>
      </c>
      <c r="T58" s="1166"/>
      <c r="U58" s="952">
        <v>2664.81</v>
      </c>
      <c r="V58" s="339">
        <f t="shared" si="1"/>
        <v>0</v>
      </c>
    </row>
    <row r="59" spans="4:22" ht="15" x14ac:dyDescent="0.2">
      <c r="D59" s="956">
        <v>43</v>
      </c>
      <c r="E59" s="333">
        <v>36889</v>
      </c>
      <c r="F59" s="1156" t="s">
        <v>214</v>
      </c>
      <c r="G59" s="334">
        <v>61</v>
      </c>
      <c r="H59" s="334">
        <v>617</v>
      </c>
      <c r="I59" s="334">
        <v>35079</v>
      </c>
      <c r="J59" s="334">
        <v>1</v>
      </c>
      <c r="K59" s="1176" t="s">
        <v>222</v>
      </c>
      <c r="L59" s="334"/>
      <c r="M59" s="334" t="s">
        <v>223</v>
      </c>
      <c r="N59" s="334" t="s">
        <v>224</v>
      </c>
      <c r="O59" s="1037">
        <v>800</v>
      </c>
      <c r="P59" s="338">
        <v>10</v>
      </c>
      <c r="Q59" s="952"/>
      <c r="R59" s="952"/>
      <c r="S59" s="1166">
        <v>10</v>
      </c>
      <c r="T59" s="1166"/>
      <c r="U59" s="952">
        <v>800</v>
      </c>
      <c r="V59" s="339">
        <f t="shared" si="1"/>
        <v>0</v>
      </c>
    </row>
    <row r="60" spans="4:22" ht="15" x14ac:dyDescent="0.2">
      <c r="D60" s="956">
        <v>44</v>
      </c>
      <c r="E60" s="333">
        <v>36889</v>
      </c>
      <c r="F60" s="1156" t="s">
        <v>214</v>
      </c>
      <c r="G60" s="334">
        <v>61</v>
      </c>
      <c r="H60" s="334">
        <v>617</v>
      </c>
      <c r="I60" s="334">
        <v>35073</v>
      </c>
      <c r="J60" s="334">
        <v>1</v>
      </c>
      <c r="K60" s="1176" t="s">
        <v>222</v>
      </c>
      <c r="L60" s="334"/>
      <c r="M60" s="334" t="s">
        <v>223</v>
      </c>
      <c r="N60" s="334" t="s">
        <v>224</v>
      </c>
      <c r="O60" s="1037">
        <v>800</v>
      </c>
      <c r="P60" s="338">
        <v>10</v>
      </c>
      <c r="Q60" s="952"/>
      <c r="R60" s="952"/>
      <c r="S60" s="1166">
        <v>10</v>
      </c>
      <c r="T60" s="1166"/>
      <c r="U60" s="952">
        <v>800</v>
      </c>
      <c r="V60" s="339">
        <f t="shared" si="1"/>
        <v>0</v>
      </c>
    </row>
    <row r="61" spans="4:22" ht="15" x14ac:dyDescent="0.2">
      <c r="D61" s="956">
        <v>45</v>
      </c>
      <c r="E61" s="333">
        <v>36889</v>
      </c>
      <c r="F61" s="1156" t="s">
        <v>214</v>
      </c>
      <c r="G61" s="334">
        <v>61</v>
      </c>
      <c r="H61" s="334">
        <v>617</v>
      </c>
      <c r="I61" s="334">
        <v>35062</v>
      </c>
      <c r="J61" s="334">
        <v>1</v>
      </c>
      <c r="K61" s="1176" t="s">
        <v>222</v>
      </c>
      <c r="L61" s="334"/>
      <c r="M61" s="334" t="s">
        <v>223</v>
      </c>
      <c r="N61" s="334" t="s">
        <v>224</v>
      </c>
      <c r="O61" s="1037">
        <v>800</v>
      </c>
      <c r="P61" s="338">
        <v>10</v>
      </c>
      <c r="Q61" s="952"/>
      <c r="R61" s="952"/>
      <c r="S61" s="1166">
        <v>10</v>
      </c>
      <c r="T61" s="1166"/>
      <c r="U61" s="952">
        <v>800</v>
      </c>
      <c r="V61" s="339">
        <f t="shared" si="1"/>
        <v>0</v>
      </c>
    </row>
    <row r="62" spans="4:22" ht="15" x14ac:dyDescent="0.2">
      <c r="D62" s="956">
        <v>46</v>
      </c>
      <c r="E62" s="333">
        <v>36889</v>
      </c>
      <c r="F62" s="1156" t="s">
        <v>214</v>
      </c>
      <c r="G62" s="334">
        <v>61</v>
      </c>
      <c r="H62" s="334">
        <v>617</v>
      </c>
      <c r="I62" s="334">
        <v>35109</v>
      </c>
      <c r="J62" s="334">
        <v>1</v>
      </c>
      <c r="K62" s="1176" t="s">
        <v>222</v>
      </c>
      <c r="L62" s="334"/>
      <c r="M62" s="334" t="s">
        <v>223</v>
      </c>
      <c r="N62" s="334" t="s">
        <v>224</v>
      </c>
      <c r="O62" s="1037">
        <v>800</v>
      </c>
      <c r="P62" s="338">
        <v>10</v>
      </c>
      <c r="Q62" s="952"/>
      <c r="R62" s="952"/>
      <c r="S62" s="1166">
        <v>10</v>
      </c>
      <c r="T62" s="1166"/>
      <c r="U62" s="952">
        <v>800</v>
      </c>
      <c r="V62" s="339">
        <f t="shared" si="1"/>
        <v>0</v>
      </c>
    </row>
    <row r="63" spans="4:22" ht="15" x14ac:dyDescent="0.2">
      <c r="D63" s="956">
        <v>47</v>
      </c>
      <c r="E63" s="333">
        <v>36889</v>
      </c>
      <c r="F63" s="1156" t="s">
        <v>214</v>
      </c>
      <c r="G63" s="334">
        <v>61</v>
      </c>
      <c r="H63" s="334">
        <v>617</v>
      </c>
      <c r="I63" s="334">
        <v>35108</v>
      </c>
      <c r="J63" s="334">
        <v>1</v>
      </c>
      <c r="K63" s="1176" t="s">
        <v>222</v>
      </c>
      <c r="L63" s="334"/>
      <c r="M63" s="334" t="s">
        <v>223</v>
      </c>
      <c r="N63" s="334" t="s">
        <v>224</v>
      </c>
      <c r="O63" s="1037">
        <v>800</v>
      </c>
      <c r="P63" s="338">
        <v>10</v>
      </c>
      <c r="Q63" s="952"/>
      <c r="R63" s="952"/>
      <c r="S63" s="1166">
        <v>10</v>
      </c>
      <c r="T63" s="1166"/>
      <c r="U63" s="952">
        <v>800</v>
      </c>
      <c r="V63" s="339">
        <f t="shared" si="1"/>
        <v>0</v>
      </c>
    </row>
    <row r="64" spans="4:22" ht="15" x14ac:dyDescent="0.2">
      <c r="D64" s="956">
        <v>48</v>
      </c>
      <c r="E64" s="333">
        <v>36889</v>
      </c>
      <c r="F64" s="1156" t="s">
        <v>214</v>
      </c>
      <c r="G64" s="334">
        <v>61</v>
      </c>
      <c r="H64" s="334">
        <v>617</v>
      </c>
      <c r="I64" s="334">
        <v>35107</v>
      </c>
      <c r="J64" s="334">
        <v>1</v>
      </c>
      <c r="K64" s="1176" t="s">
        <v>222</v>
      </c>
      <c r="L64" s="334"/>
      <c r="M64" s="334" t="s">
        <v>223</v>
      </c>
      <c r="N64" s="334" t="s">
        <v>224</v>
      </c>
      <c r="O64" s="1037">
        <v>800</v>
      </c>
      <c r="P64" s="338">
        <v>10</v>
      </c>
      <c r="Q64" s="952"/>
      <c r="R64" s="952"/>
      <c r="S64" s="1166">
        <v>10</v>
      </c>
      <c r="T64" s="1166"/>
      <c r="U64" s="952">
        <v>800</v>
      </c>
      <c r="V64" s="339">
        <f t="shared" si="1"/>
        <v>0</v>
      </c>
    </row>
    <row r="65" spans="4:22" ht="15" x14ac:dyDescent="0.2">
      <c r="D65" s="956">
        <v>49</v>
      </c>
      <c r="E65" s="333">
        <v>36889</v>
      </c>
      <c r="F65" s="1156" t="s">
        <v>214</v>
      </c>
      <c r="G65" s="334">
        <v>61</v>
      </c>
      <c r="H65" s="334">
        <v>617</v>
      </c>
      <c r="I65" s="334">
        <v>35106</v>
      </c>
      <c r="J65" s="334">
        <v>1</v>
      </c>
      <c r="K65" s="1176" t="s">
        <v>222</v>
      </c>
      <c r="L65" s="334"/>
      <c r="M65" s="334" t="s">
        <v>223</v>
      </c>
      <c r="N65" s="334" t="s">
        <v>224</v>
      </c>
      <c r="O65" s="1037">
        <v>800</v>
      </c>
      <c r="P65" s="338">
        <v>10</v>
      </c>
      <c r="Q65" s="952"/>
      <c r="R65" s="952"/>
      <c r="S65" s="1166">
        <v>10</v>
      </c>
      <c r="T65" s="1166"/>
      <c r="U65" s="952">
        <v>800</v>
      </c>
      <c r="V65" s="339">
        <f t="shared" si="1"/>
        <v>0</v>
      </c>
    </row>
    <row r="66" spans="4:22" ht="15" x14ac:dyDescent="0.2">
      <c r="D66" s="956">
        <v>50</v>
      </c>
      <c r="E66" s="333">
        <v>36889</v>
      </c>
      <c r="F66" s="1156" t="s">
        <v>214</v>
      </c>
      <c r="G66" s="334">
        <v>61</v>
      </c>
      <c r="H66" s="334">
        <v>617</v>
      </c>
      <c r="I66" s="334">
        <v>126836</v>
      </c>
      <c r="J66" s="334">
        <v>1</v>
      </c>
      <c r="K66" s="1176" t="s">
        <v>225</v>
      </c>
      <c r="L66" s="334"/>
      <c r="M66" s="334" t="s">
        <v>81</v>
      </c>
      <c r="N66" s="334" t="s">
        <v>224</v>
      </c>
      <c r="O66" s="1037">
        <v>4000</v>
      </c>
      <c r="P66" s="338">
        <v>10</v>
      </c>
      <c r="Q66" s="952"/>
      <c r="R66" s="952"/>
      <c r="S66" s="1166">
        <v>10</v>
      </c>
      <c r="T66" s="1166"/>
      <c r="U66" s="952">
        <v>4000</v>
      </c>
      <c r="V66" s="339">
        <f t="shared" si="1"/>
        <v>0</v>
      </c>
    </row>
    <row r="67" spans="4:22" ht="15" x14ac:dyDescent="0.2">
      <c r="D67" s="956">
        <v>51</v>
      </c>
      <c r="E67" s="333">
        <v>36889</v>
      </c>
      <c r="F67" s="1156" t="s">
        <v>214</v>
      </c>
      <c r="G67" s="334">
        <v>61</v>
      </c>
      <c r="H67" s="334">
        <v>617</v>
      </c>
      <c r="I67" s="334"/>
      <c r="J67" s="334">
        <v>9</v>
      </c>
      <c r="K67" s="1176" t="s">
        <v>226</v>
      </c>
      <c r="L67" s="334"/>
      <c r="M67" s="334" t="s">
        <v>223</v>
      </c>
      <c r="N67" s="334" t="s">
        <v>224</v>
      </c>
      <c r="O67" s="1037">
        <v>1000</v>
      </c>
      <c r="P67" s="338">
        <v>10</v>
      </c>
      <c r="Q67" s="952"/>
      <c r="R67" s="952"/>
      <c r="S67" s="1166">
        <v>10</v>
      </c>
      <c r="T67" s="1166"/>
      <c r="U67" s="952">
        <v>1000</v>
      </c>
      <c r="V67" s="339">
        <f t="shared" si="1"/>
        <v>0</v>
      </c>
    </row>
    <row r="68" spans="4:22" ht="15" x14ac:dyDescent="0.2">
      <c r="D68" s="956">
        <v>52</v>
      </c>
      <c r="E68" s="333">
        <v>36889</v>
      </c>
      <c r="F68" s="1156" t="s">
        <v>214</v>
      </c>
      <c r="G68" s="334">
        <v>61</v>
      </c>
      <c r="H68" s="334">
        <v>617</v>
      </c>
      <c r="I68" s="334">
        <v>35023</v>
      </c>
      <c r="J68" s="334">
        <v>1</v>
      </c>
      <c r="K68" s="1176" t="s">
        <v>226</v>
      </c>
      <c r="L68" s="334"/>
      <c r="M68" s="334" t="s">
        <v>223</v>
      </c>
      <c r="N68" s="334" t="s">
        <v>224</v>
      </c>
      <c r="O68" s="1037">
        <v>1000</v>
      </c>
      <c r="P68" s="338">
        <v>10</v>
      </c>
      <c r="Q68" s="952"/>
      <c r="R68" s="952"/>
      <c r="S68" s="1166">
        <v>10</v>
      </c>
      <c r="T68" s="1166"/>
      <c r="U68" s="952">
        <v>1000</v>
      </c>
      <c r="V68" s="339">
        <f t="shared" si="1"/>
        <v>0</v>
      </c>
    </row>
    <row r="69" spans="4:22" ht="15" x14ac:dyDescent="0.2">
      <c r="D69" s="956">
        <v>53</v>
      </c>
      <c r="E69" s="333">
        <v>36889</v>
      </c>
      <c r="F69" s="1156" t="s">
        <v>214</v>
      </c>
      <c r="G69" s="334">
        <v>61</v>
      </c>
      <c r="H69" s="334">
        <v>617</v>
      </c>
      <c r="I69" s="334">
        <v>35024</v>
      </c>
      <c r="J69" s="334">
        <v>1</v>
      </c>
      <c r="K69" s="1176" t="s">
        <v>226</v>
      </c>
      <c r="L69" s="334"/>
      <c r="M69" s="334" t="s">
        <v>223</v>
      </c>
      <c r="N69" s="334" t="s">
        <v>224</v>
      </c>
      <c r="O69" s="1037">
        <v>1000</v>
      </c>
      <c r="P69" s="338">
        <v>10</v>
      </c>
      <c r="Q69" s="952"/>
      <c r="R69" s="952"/>
      <c r="S69" s="1166">
        <v>10</v>
      </c>
      <c r="T69" s="1166"/>
      <c r="U69" s="952">
        <v>1000</v>
      </c>
      <c r="V69" s="339">
        <f t="shared" si="1"/>
        <v>0</v>
      </c>
    </row>
    <row r="70" spans="4:22" ht="15" x14ac:dyDescent="0.2">
      <c r="D70" s="956">
        <v>54</v>
      </c>
      <c r="E70" s="333">
        <v>36889</v>
      </c>
      <c r="F70" s="1156" t="s">
        <v>214</v>
      </c>
      <c r="G70" s="334">
        <v>61</v>
      </c>
      <c r="H70" s="334">
        <v>617</v>
      </c>
      <c r="I70" s="334">
        <v>35020</v>
      </c>
      <c r="J70" s="334">
        <v>1</v>
      </c>
      <c r="K70" s="1176" t="s">
        <v>226</v>
      </c>
      <c r="L70" s="334"/>
      <c r="M70" s="334" t="s">
        <v>223</v>
      </c>
      <c r="N70" s="334" t="s">
        <v>224</v>
      </c>
      <c r="O70" s="1037">
        <v>1000</v>
      </c>
      <c r="P70" s="338">
        <v>10</v>
      </c>
      <c r="Q70" s="952"/>
      <c r="R70" s="952"/>
      <c r="S70" s="1166">
        <v>10</v>
      </c>
      <c r="T70" s="1166"/>
      <c r="U70" s="952">
        <v>1000</v>
      </c>
      <c r="V70" s="339">
        <f t="shared" si="1"/>
        <v>0</v>
      </c>
    </row>
    <row r="71" spans="4:22" ht="15" x14ac:dyDescent="0.2">
      <c r="D71" s="956">
        <v>55</v>
      </c>
      <c r="E71" s="333">
        <v>36889</v>
      </c>
      <c r="F71" s="1156" t="s">
        <v>214</v>
      </c>
      <c r="G71" s="334">
        <v>61</v>
      </c>
      <c r="H71" s="334">
        <v>617</v>
      </c>
      <c r="I71" s="334">
        <v>35021</v>
      </c>
      <c r="J71" s="334">
        <v>1</v>
      </c>
      <c r="K71" s="1176" t="s">
        <v>226</v>
      </c>
      <c r="L71" s="334"/>
      <c r="M71" s="334" t="s">
        <v>223</v>
      </c>
      <c r="N71" s="334" t="s">
        <v>224</v>
      </c>
      <c r="O71" s="1037">
        <v>1000</v>
      </c>
      <c r="P71" s="338">
        <v>10</v>
      </c>
      <c r="Q71" s="952"/>
      <c r="R71" s="952"/>
      <c r="S71" s="1166">
        <v>10</v>
      </c>
      <c r="T71" s="1166"/>
      <c r="U71" s="952">
        <v>1000</v>
      </c>
      <c r="V71" s="339">
        <f t="shared" si="1"/>
        <v>0</v>
      </c>
    </row>
    <row r="72" spans="4:22" ht="15" x14ac:dyDescent="0.2">
      <c r="D72" s="956">
        <v>56</v>
      </c>
      <c r="E72" s="333">
        <v>36889</v>
      </c>
      <c r="F72" s="1156" t="s">
        <v>214</v>
      </c>
      <c r="G72" s="334">
        <v>61</v>
      </c>
      <c r="H72" s="334">
        <v>617</v>
      </c>
      <c r="I72" s="334">
        <v>35022</v>
      </c>
      <c r="J72" s="334">
        <v>1</v>
      </c>
      <c r="K72" s="1176" t="s">
        <v>226</v>
      </c>
      <c r="L72" s="334"/>
      <c r="M72" s="334" t="s">
        <v>223</v>
      </c>
      <c r="N72" s="334" t="s">
        <v>224</v>
      </c>
      <c r="O72" s="1037">
        <v>1000</v>
      </c>
      <c r="P72" s="338">
        <v>10</v>
      </c>
      <c r="Q72" s="952"/>
      <c r="R72" s="952"/>
      <c r="S72" s="1166">
        <v>10</v>
      </c>
      <c r="T72" s="1166"/>
      <c r="U72" s="952">
        <v>1000</v>
      </c>
      <c r="V72" s="339">
        <f t="shared" si="1"/>
        <v>0</v>
      </c>
    </row>
    <row r="73" spans="4:22" ht="15" x14ac:dyDescent="0.2">
      <c r="D73" s="956">
        <v>57</v>
      </c>
      <c r="E73" s="333">
        <v>36889</v>
      </c>
      <c r="F73" s="1156" t="s">
        <v>214</v>
      </c>
      <c r="G73" s="334">
        <v>61</v>
      </c>
      <c r="H73" s="334">
        <v>617</v>
      </c>
      <c r="I73" s="334">
        <v>35014</v>
      </c>
      <c r="J73" s="334">
        <v>1</v>
      </c>
      <c r="K73" s="1176" t="s">
        <v>226</v>
      </c>
      <c r="L73" s="334"/>
      <c r="M73" s="334" t="s">
        <v>223</v>
      </c>
      <c r="N73" s="334" t="s">
        <v>224</v>
      </c>
      <c r="O73" s="1037">
        <v>1000</v>
      </c>
      <c r="P73" s="338">
        <v>10</v>
      </c>
      <c r="Q73" s="952"/>
      <c r="R73" s="952"/>
      <c r="S73" s="1166">
        <v>10</v>
      </c>
      <c r="T73" s="1166"/>
      <c r="U73" s="952">
        <v>1000</v>
      </c>
      <c r="V73" s="339">
        <f t="shared" si="1"/>
        <v>0</v>
      </c>
    </row>
    <row r="74" spans="4:22" ht="15" x14ac:dyDescent="0.2">
      <c r="D74" s="956">
        <v>58</v>
      </c>
      <c r="E74" s="333">
        <v>36889</v>
      </c>
      <c r="F74" s="1156" t="s">
        <v>214</v>
      </c>
      <c r="G74" s="334">
        <v>61</v>
      </c>
      <c r="H74" s="334">
        <v>617</v>
      </c>
      <c r="I74" s="334">
        <v>35015</v>
      </c>
      <c r="J74" s="334">
        <v>1</v>
      </c>
      <c r="K74" s="1176" t="s">
        <v>226</v>
      </c>
      <c r="L74" s="334"/>
      <c r="M74" s="334" t="s">
        <v>223</v>
      </c>
      <c r="N74" s="334" t="s">
        <v>224</v>
      </c>
      <c r="O74" s="1037">
        <v>1000</v>
      </c>
      <c r="P74" s="338">
        <v>10</v>
      </c>
      <c r="Q74" s="952"/>
      <c r="R74" s="952"/>
      <c r="S74" s="1166">
        <v>10</v>
      </c>
      <c r="T74" s="1166"/>
      <c r="U74" s="952">
        <v>1000</v>
      </c>
      <c r="V74" s="339">
        <f t="shared" si="1"/>
        <v>0</v>
      </c>
    </row>
    <row r="75" spans="4:22" ht="15" x14ac:dyDescent="0.2">
      <c r="D75" s="956">
        <v>59</v>
      </c>
      <c r="E75" s="333">
        <v>36889</v>
      </c>
      <c r="F75" s="1156" t="s">
        <v>214</v>
      </c>
      <c r="G75" s="334">
        <v>61</v>
      </c>
      <c r="H75" s="334">
        <v>617</v>
      </c>
      <c r="I75" s="334">
        <v>35016</v>
      </c>
      <c r="J75" s="334">
        <v>1</v>
      </c>
      <c r="K75" s="1176" t="s">
        <v>226</v>
      </c>
      <c r="L75" s="749"/>
      <c r="M75" s="334" t="s">
        <v>223</v>
      </c>
      <c r="N75" s="334" t="s">
        <v>224</v>
      </c>
      <c r="O75" s="1037">
        <v>1000</v>
      </c>
      <c r="P75" s="338">
        <v>10</v>
      </c>
      <c r="Q75" s="952"/>
      <c r="R75" s="952"/>
      <c r="S75" s="1166">
        <v>10</v>
      </c>
      <c r="T75" s="1166"/>
      <c r="U75" s="952">
        <v>1000</v>
      </c>
      <c r="V75" s="339">
        <f t="shared" si="1"/>
        <v>0</v>
      </c>
    </row>
    <row r="76" spans="4:22" ht="15" x14ac:dyDescent="0.2">
      <c r="D76" s="956">
        <v>60</v>
      </c>
      <c r="E76" s="333">
        <v>36889</v>
      </c>
      <c r="F76" s="1156" t="s">
        <v>214</v>
      </c>
      <c r="G76" s="334">
        <v>61</v>
      </c>
      <c r="H76" s="334">
        <v>617</v>
      </c>
      <c r="I76" s="334">
        <v>35017</v>
      </c>
      <c r="J76" s="334">
        <v>1</v>
      </c>
      <c r="K76" s="1176" t="s">
        <v>226</v>
      </c>
      <c r="L76" s="749"/>
      <c r="M76" s="334" t="s">
        <v>223</v>
      </c>
      <c r="N76" s="334" t="s">
        <v>224</v>
      </c>
      <c r="O76" s="1037">
        <v>1000</v>
      </c>
      <c r="P76" s="338">
        <v>10</v>
      </c>
      <c r="Q76" s="952"/>
      <c r="R76" s="952"/>
      <c r="S76" s="1166">
        <v>10</v>
      </c>
      <c r="T76" s="1166"/>
      <c r="U76" s="952">
        <v>1000</v>
      </c>
      <c r="V76" s="339">
        <f t="shared" si="1"/>
        <v>0</v>
      </c>
    </row>
    <row r="77" spans="4:22" ht="15" x14ac:dyDescent="0.2">
      <c r="D77" s="956">
        <v>61</v>
      </c>
      <c r="E77" s="333">
        <v>36889</v>
      </c>
      <c r="F77" s="1156" t="s">
        <v>214</v>
      </c>
      <c r="G77" s="334">
        <v>61</v>
      </c>
      <c r="H77" s="334">
        <v>617</v>
      </c>
      <c r="I77" s="334">
        <v>35018</v>
      </c>
      <c r="J77" s="334">
        <v>1</v>
      </c>
      <c r="K77" s="1176" t="s">
        <v>226</v>
      </c>
      <c r="L77" s="749"/>
      <c r="M77" s="334" t="s">
        <v>223</v>
      </c>
      <c r="N77" s="334" t="s">
        <v>224</v>
      </c>
      <c r="O77" s="1037">
        <v>1000</v>
      </c>
      <c r="P77" s="338">
        <v>10</v>
      </c>
      <c r="Q77" s="952"/>
      <c r="R77" s="952"/>
      <c r="S77" s="1166">
        <v>10</v>
      </c>
      <c r="T77" s="1166"/>
      <c r="U77" s="952">
        <v>1000</v>
      </c>
      <c r="V77" s="339">
        <f t="shared" si="1"/>
        <v>0</v>
      </c>
    </row>
    <row r="78" spans="4:22" ht="15" x14ac:dyDescent="0.2">
      <c r="D78" s="956">
        <v>62</v>
      </c>
      <c r="E78" s="333">
        <v>36889</v>
      </c>
      <c r="F78" s="1156" t="s">
        <v>214</v>
      </c>
      <c r="G78" s="334">
        <v>61</v>
      </c>
      <c r="H78" s="334">
        <v>617</v>
      </c>
      <c r="I78" s="334">
        <v>35019</v>
      </c>
      <c r="J78" s="334">
        <v>1</v>
      </c>
      <c r="K78" s="1176" t="s">
        <v>226</v>
      </c>
      <c r="L78" s="749"/>
      <c r="M78" s="334" t="s">
        <v>223</v>
      </c>
      <c r="N78" s="334" t="s">
        <v>224</v>
      </c>
      <c r="O78" s="1037">
        <v>1000</v>
      </c>
      <c r="P78" s="338">
        <v>10</v>
      </c>
      <c r="Q78" s="952"/>
      <c r="R78" s="952"/>
      <c r="S78" s="1166">
        <v>10</v>
      </c>
      <c r="T78" s="1166"/>
      <c r="U78" s="952">
        <v>1000</v>
      </c>
      <c r="V78" s="339">
        <f t="shared" si="1"/>
        <v>0</v>
      </c>
    </row>
    <row r="79" spans="4:22" ht="15" x14ac:dyDescent="0.2">
      <c r="D79" s="956">
        <v>63</v>
      </c>
      <c r="E79" s="333">
        <v>36889</v>
      </c>
      <c r="F79" s="1156" t="s">
        <v>214</v>
      </c>
      <c r="G79" s="334">
        <v>61</v>
      </c>
      <c r="H79" s="334">
        <v>617</v>
      </c>
      <c r="I79" s="334">
        <v>34998</v>
      </c>
      <c r="J79" s="334">
        <v>1</v>
      </c>
      <c r="K79" s="1176" t="s">
        <v>226</v>
      </c>
      <c r="L79" s="749"/>
      <c r="M79" s="334" t="s">
        <v>223</v>
      </c>
      <c r="N79" s="334" t="s">
        <v>224</v>
      </c>
      <c r="O79" s="1037">
        <v>1000</v>
      </c>
      <c r="P79" s="338">
        <v>10</v>
      </c>
      <c r="Q79" s="952"/>
      <c r="R79" s="952"/>
      <c r="S79" s="1166">
        <v>10</v>
      </c>
      <c r="T79" s="1166"/>
      <c r="U79" s="952">
        <v>1000</v>
      </c>
      <c r="V79" s="339">
        <f t="shared" si="1"/>
        <v>0</v>
      </c>
    </row>
    <row r="80" spans="4:22" ht="15" x14ac:dyDescent="0.2">
      <c r="D80" s="956">
        <v>64</v>
      </c>
      <c r="E80" s="333">
        <v>36889</v>
      </c>
      <c r="F80" s="1156" t="s">
        <v>214</v>
      </c>
      <c r="G80" s="334">
        <v>61</v>
      </c>
      <c r="H80" s="334">
        <v>617</v>
      </c>
      <c r="I80" s="334">
        <v>34999</v>
      </c>
      <c r="J80" s="334">
        <v>1</v>
      </c>
      <c r="K80" s="1176" t="s">
        <v>226</v>
      </c>
      <c r="L80" s="749"/>
      <c r="M80" s="334" t="s">
        <v>223</v>
      </c>
      <c r="N80" s="334" t="s">
        <v>224</v>
      </c>
      <c r="O80" s="1037">
        <v>1000</v>
      </c>
      <c r="P80" s="338">
        <v>10</v>
      </c>
      <c r="Q80" s="952"/>
      <c r="R80" s="952"/>
      <c r="S80" s="1166">
        <v>10</v>
      </c>
      <c r="T80" s="1166"/>
      <c r="U80" s="952">
        <v>1000</v>
      </c>
      <c r="V80" s="339">
        <f t="shared" si="1"/>
        <v>0</v>
      </c>
    </row>
    <row r="81" spans="4:22" ht="15" x14ac:dyDescent="0.2">
      <c r="D81" s="956">
        <v>65</v>
      </c>
      <c r="E81" s="333">
        <v>36889</v>
      </c>
      <c r="F81" s="1156" t="s">
        <v>214</v>
      </c>
      <c r="G81" s="334">
        <v>61</v>
      </c>
      <c r="H81" s="334">
        <v>617</v>
      </c>
      <c r="I81" s="334">
        <v>35910</v>
      </c>
      <c r="J81" s="334">
        <v>1</v>
      </c>
      <c r="K81" s="1176" t="s">
        <v>226</v>
      </c>
      <c r="L81" s="749"/>
      <c r="M81" s="334" t="s">
        <v>223</v>
      </c>
      <c r="N81" s="334" t="s">
        <v>224</v>
      </c>
      <c r="O81" s="1037">
        <v>1000</v>
      </c>
      <c r="P81" s="338">
        <v>10</v>
      </c>
      <c r="Q81" s="952"/>
      <c r="R81" s="952"/>
      <c r="S81" s="1166">
        <v>10</v>
      </c>
      <c r="T81" s="1166"/>
      <c r="U81" s="952">
        <v>1000</v>
      </c>
      <c r="V81" s="339">
        <f t="shared" si="1"/>
        <v>0</v>
      </c>
    </row>
    <row r="82" spans="4:22" ht="15" x14ac:dyDescent="0.2">
      <c r="D82" s="956">
        <v>66</v>
      </c>
      <c r="E82" s="333">
        <v>36889</v>
      </c>
      <c r="F82" s="1156" t="s">
        <v>214</v>
      </c>
      <c r="G82" s="334">
        <v>61</v>
      </c>
      <c r="H82" s="334">
        <v>617</v>
      </c>
      <c r="I82" s="334">
        <v>35011</v>
      </c>
      <c r="J82" s="334">
        <v>1</v>
      </c>
      <c r="K82" s="1176" t="s">
        <v>226</v>
      </c>
      <c r="L82" s="749"/>
      <c r="M82" s="334" t="s">
        <v>223</v>
      </c>
      <c r="N82" s="334" t="s">
        <v>224</v>
      </c>
      <c r="O82" s="1037">
        <v>1000</v>
      </c>
      <c r="P82" s="338">
        <v>10</v>
      </c>
      <c r="Q82" s="952"/>
      <c r="R82" s="952"/>
      <c r="S82" s="1166">
        <v>10</v>
      </c>
      <c r="T82" s="1166"/>
      <c r="U82" s="952">
        <v>1000</v>
      </c>
      <c r="V82" s="339">
        <f t="shared" si="1"/>
        <v>0</v>
      </c>
    </row>
    <row r="83" spans="4:22" ht="15" x14ac:dyDescent="0.2">
      <c r="D83" s="956">
        <v>67</v>
      </c>
      <c r="E83" s="333">
        <v>36889</v>
      </c>
      <c r="F83" s="1156" t="s">
        <v>214</v>
      </c>
      <c r="G83" s="334">
        <v>61</v>
      </c>
      <c r="H83" s="334">
        <v>617</v>
      </c>
      <c r="I83" s="334">
        <v>35012</v>
      </c>
      <c r="J83" s="334">
        <v>1</v>
      </c>
      <c r="K83" s="1176" t="s">
        <v>226</v>
      </c>
      <c r="L83" s="749"/>
      <c r="M83" s="334" t="s">
        <v>223</v>
      </c>
      <c r="N83" s="334" t="s">
        <v>224</v>
      </c>
      <c r="O83" s="1037">
        <v>1000</v>
      </c>
      <c r="P83" s="338">
        <v>10</v>
      </c>
      <c r="Q83" s="952"/>
      <c r="R83" s="952"/>
      <c r="S83" s="1166">
        <v>10</v>
      </c>
      <c r="T83" s="1166"/>
      <c r="U83" s="952">
        <v>1000</v>
      </c>
      <c r="V83" s="339">
        <f t="shared" si="1"/>
        <v>0</v>
      </c>
    </row>
    <row r="84" spans="4:22" ht="15" x14ac:dyDescent="0.2">
      <c r="D84" s="956">
        <v>68</v>
      </c>
      <c r="E84" s="333">
        <v>36889</v>
      </c>
      <c r="F84" s="1156" t="s">
        <v>214</v>
      </c>
      <c r="G84" s="334">
        <v>61</v>
      </c>
      <c r="H84" s="334">
        <v>617</v>
      </c>
      <c r="I84" s="334">
        <v>35013</v>
      </c>
      <c r="J84" s="334">
        <v>1</v>
      </c>
      <c r="K84" s="1176" t="s">
        <v>226</v>
      </c>
      <c r="L84" s="749"/>
      <c r="M84" s="334" t="s">
        <v>223</v>
      </c>
      <c r="N84" s="334" t="s">
        <v>224</v>
      </c>
      <c r="O84" s="1037">
        <v>1000</v>
      </c>
      <c r="P84" s="338">
        <v>10</v>
      </c>
      <c r="Q84" s="952"/>
      <c r="R84" s="952"/>
      <c r="S84" s="1166">
        <v>10</v>
      </c>
      <c r="T84" s="1166"/>
      <c r="U84" s="952">
        <v>1000</v>
      </c>
      <c r="V84" s="339">
        <f t="shared" si="1"/>
        <v>0</v>
      </c>
    </row>
    <row r="85" spans="4:22" ht="15" x14ac:dyDescent="0.2">
      <c r="D85" s="956">
        <v>69</v>
      </c>
      <c r="E85" s="333">
        <v>36889</v>
      </c>
      <c r="F85" s="1156" t="s">
        <v>214</v>
      </c>
      <c r="G85" s="334">
        <v>61</v>
      </c>
      <c r="H85" s="334">
        <v>617</v>
      </c>
      <c r="I85" s="334"/>
      <c r="J85" s="334">
        <v>7</v>
      </c>
      <c r="K85" s="1176" t="s">
        <v>226</v>
      </c>
      <c r="L85" s="749"/>
      <c r="M85" s="334" t="s">
        <v>227</v>
      </c>
      <c r="N85" s="334" t="s">
        <v>224</v>
      </c>
      <c r="O85" s="1037">
        <v>1000</v>
      </c>
      <c r="P85" s="338">
        <v>10</v>
      </c>
      <c r="Q85" s="952"/>
      <c r="R85" s="952"/>
      <c r="S85" s="1166">
        <v>10</v>
      </c>
      <c r="T85" s="1166"/>
      <c r="U85" s="952">
        <v>1000</v>
      </c>
      <c r="V85" s="339">
        <f t="shared" si="1"/>
        <v>0</v>
      </c>
    </row>
    <row r="86" spans="4:22" ht="15" x14ac:dyDescent="0.2">
      <c r="D86" s="956">
        <v>70</v>
      </c>
      <c r="E86" s="333">
        <v>36889</v>
      </c>
      <c r="F86" s="1156" t="s">
        <v>214</v>
      </c>
      <c r="G86" s="334">
        <v>61</v>
      </c>
      <c r="H86" s="334">
        <v>617</v>
      </c>
      <c r="I86" s="334">
        <v>34995</v>
      </c>
      <c r="J86" s="334">
        <v>1</v>
      </c>
      <c r="K86" s="1176" t="s">
        <v>226</v>
      </c>
      <c r="L86" s="334"/>
      <c r="M86" s="334" t="s">
        <v>227</v>
      </c>
      <c r="N86" s="334" t="s">
        <v>224</v>
      </c>
      <c r="O86" s="1037">
        <v>1000</v>
      </c>
      <c r="P86" s="338">
        <v>10</v>
      </c>
      <c r="Q86" s="952"/>
      <c r="R86" s="952"/>
      <c r="S86" s="1166">
        <v>10</v>
      </c>
      <c r="T86" s="1166"/>
      <c r="U86" s="952">
        <v>1000</v>
      </c>
      <c r="V86" s="339">
        <f t="shared" si="1"/>
        <v>0</v>
      </c>
    </row>
    <row r="87" spans="4:22" ht="15" x14ac:dyDescent="0.2">
      <c r="D87" s="956">
        <v>71</v>
      </c>
      <c r="E87" s="333">
        <v>36889</v>
      </c>
      <c r="F87" s="1156" t="s">
        <v>214</v>
      </c>
      <c r="G87" s="334">
        <v>61</v>
      </c>
      <c r="H87" s="334">
        <v>617</v>
      </c>
      <c r="I87" s="334">
        <v>34996</v>
      </c>
      <c r="J87" s="334">
        <v>1</v>
      </c>
      <c r="K87" s="1176" t="s">
        <v>226</v>
      </c>
      <c r="L87" s="334"/>
      <c r="M87" s="334" t="s">
        <v>227</v>
      </c>
      <c r="N87" s="334" t="s">
        <v>224</v>
      </c>
      <c r="O87" s="1037">
        <v>1000</v>
      </c>
      <c r="P87" s="338">
        <v>10</v>
      </c>
      <c r="Q87" s="952"/>
      <c r="R87" s="952"/>
      <c r="S87" s="1166">
        <v>10</v>
      </c>
      <c r="T87" s="1166"/>
      <c r="U87" s="952">
        <v>1000</v>
      </c>
      <c r="V87" s="339">
        <f t="shared" si="1"/>
        <v>0</v>
      </c>
    </row>
    <row r="88" spans="4:22" ht="15" x14ac:dyDescent="0.2">
      <c r="D88" s="956">
        <v>72</v>
      </c>
      <c r="E88" s="333">
        <v>36889</v>
      </c>
      <c r="F88" s="1156" t="s">
        <v>214</v>
      </c>
      <c r="G88" s="334">
        <v>61</v>
      </c>
      <c r="H88" s="334">
        <v>617</v>
      </c>
      <c r="I88" s="334">
        <v>34997</v>
      </c>
      <c r="J88" s="334">
        <v>1</v>
      </c>
      <c r="K88" s="1176" t="s">
        <v>226</v>
      </c>
      <c r="L88" s="334"/>
      <c r="M88" s="334" t="s">
        <v>227</v>
      </c>
      <c r="N88" s="334" t="s">
        <v>224</v>
      </c>
      <c r="O88" s="1037">
        <v>1000</v>
      </c>
      <c r="P88" s="338">
        <v>10</v>
      </c>
      <c r="Q88" s="952"/>
      <c r="R88" s="952"/>
      <c r="S88" s="1166">
        <v>10</v>
      </c>
      <c r="T88" s="1166"/>
      <c r="U88" s="952">
        <v>1000</v>
      </c>
      <c r="V88" s="339">
        <f t="shared" si="1"/>
        <v>0</v>
      </c>
    </row>
    <row r="89" spans="4:22" ht="15" x14ac:dyDescent="0.2">
      <c r="D89" s="956">
        <v>73</v>
      </c>
      <c r="E89" s="333">
        <v>36889</v>
      </c>
      <c r="F89" s="1156" t="s">
        <v>214</v>
      </c>
      <c r="G89" s="334">
        <v>61</v>
      </c>
      <c r="H89" s="334">
        <v>617</v>
      </c>
      <c r="I89" s="334">
        <v>35000</v>
      </c>
      <c r="J89" s="334">
        <v>1</v>
      </c>
      <c r="K89" s="1176" t="s">
        <v>226</v>
      </c>
      <c r="L89" s="334"/>
      <c r="M89" s="334" t="s">
        <v>227</v>
      </c>
      <c r="N89" s="334" t="s">
        <v>224</v>
      </c>
      <c r="O89" s="1037">
        <v>1000</v>
      </c>
      <c r="P89" s="338">
        <v>10</v>
      </c>
      <c r="Q89" s="952"/>
      <c r="R89" s="952"/>
      <c r="S89" s="1166">
        <v>10</v>
      </c>
      <c r="T89" s="1166"/>
      <c r="U89" s="952">
        <v>1000</v>
      </c>
      <c r="V89" s="339">
        <f t="shared" si="1"/>
        <v>0</v>
      </c>
    </row>
    <row r="90" spans="4:22" ht="15" x14ac:dyDescent="0.2">
      <c r="D90" s="956">
        <v>74</v>
      </c>
      <c r="E90" s="333">
        <v>36889</v>
      </c>
      <c r="F90" s="1156" t="s">
        <v>214</v>
      </c>
      <c r="G90" s="334">
        <v>61</v>
      </c>
      <c r="H90" s="334">
        <v>617</v>
      </c>
      <c r="I90" s="334">
        <v>35001</v>
      </c>
      <c r="J90" s="334">
        <v>1</v>
      </c>
      <c r="K90" s="1176" t="s">
        <v>226</v>
      </c>
      <c r="L90" s="334"/>
      <c r="M90" s="334" t="s">
        <v>227</v>
      </c>
      <c r="N90" s="334" t="s">
        <v>224</v>
      </c>
      <c r="O90" s="1037">
        <v>1000</v>
      </c>
      <c r="P90" s="338">
        <v>10</v>
      </c>
      <c r="Q90" s="952"/>
      <c r="R90" s="952"/>
      <c r="S90" s="1166">
        <v>10</v>
      </c>
      <c r="T90" s="1166"/>
      <c r="U90" s="952">
        <v>1000</v>
      </c>
      <c r="V90" s="339">
        <f t="shared" si="1"/>
        <v>0</v>
      </c>
    </row>
    <row r="91" spans="4:22" ht="15" x14ac:dyDescent="0.2">
      <c r="D91" s="956">
        <v>75</v>
      </c>
      <c r="E91" s="333">
        <v>36889</v>
      </c>
      <c r="F91" s="1156" t="s">
        <v>214</v>
      </c>
      <c r="G91" s="334">
        <v>61</v>
      </c>
      <c r="H91" s="334">
        <v>617</v>
      </c>
      <c r="I91" s="334">
        <v>35002</v>
      </c>
      <c r="J91" s="334">
        <v>1</v>
      </c>
      <c r="K91" s="1176" t="s">
        <v>226</v>
      </c>
      <c r="L91" s="334"/>
      <c r="M91" s="334" t="s">
        <v>227</v>
      </c>
      <c r="N91" s="334" t="s">
        <v>224</v>
      </c>
      <c r="O91" s="1037">
        <v>1000</v>
      </c>
      <c r="P91" s="338">
        <v>10</v>
      </c>
      <c r="Q91" s="952"/>
      <c r="R91" s="952"/>
      <c r="S91" s="1166">
        <v>10</v>
      </c>
      <c r="T91" s="1166"/>
      <c r="U91" s="952">
        <v>1000</v>
      </c>
      <c r="V91" s="339">
        <f t="shared" si="1"/>
        <v>0</v>
      </c>
    </row>
    <row r="92" spans="4:22" ht="15" x14ac:dyDescent="0.2">
      <c r="D92" s="956">
        <v>76</v>
      </c>
      <c r="E92" s="333">
        <v>36889</v>
      </c>
      <c r="F92" s="1156" t="s">
        <v>214</v>
      </c>
      <c r="G92" s="334">
        <v>61</v>
      </c>
      <c r="H92" s="334">
        <v>617</v>
      </c>
      <c r="I92" s="334">
        <v>35003</v>
      </c>
      <c r="J92" s="334">
        <v>1</v>
      </c>
      <c r="K92" s="1176" t="s">
        <v>226</v>
      </c>
      <c r="L92" s="334"/>
      <c r="M92" s="334" t="s">
        <v>227</v>
      </c>
      <c r="N92" s="334" t="s">
        <v>224</v>
      </c>
      <c r="O92" s="1037">
        <v>1000</v>
      </c>
      <c r="P92" s="338">
        <v>10</v>
      </c>
      <c r="Q92" s="952"/>
      <c r="R92" s="952"/>
      <c r="S92" s="1166">
        <v>10</v>
      </c>
      <c r="T92" s="1166"/>
      <c r="U92" s="952">
        <v>1000</v>
      </c>
      <c r="V92" s="339">
        <f t="shared" si="1"/>
        <v>0</v>
      </c>
    </row>
    <row r="93" spans="4:22" ht="15" x14ac:dyDescent="0.2">
      <c r="D93" s="956">
        <v>77</v>
      </c>
      <c r="E93" s="333">
        <v>36889</v>
      </c>
      <c r="F93" s="1156" t="s">
        <v>214</v>
      </c>
      <c r="G93" s="334">
        <v>61</v>
      </c>
      <c r="H93" s="334">
        <v>617</v>
      </c>
      <c r="I93" s="334">
        <v>35004</v>
      </c>
      <c r="J93" s="334">
        <v>1</v>
      </c>
      <c r="K93" s="1176" t="s">
        <v>226</v>
      </c>
      <c r="L93" s="334"/>
      <c r="M93" s="334" t="s">
        <v>227</v>
      </c>
      <c r="N93" s="334" t="s">
        <v>224</v>
      </c>
      <c r="O93" s="1037">
        <v>1000</v>
      </c>
      <c r="P93" s="338">
        <v>10</v>
      </c>
      <c r="Q93" s="952"/>
      <c r="R93" s="952"/>
      <c r="S93" s="1166">
        <v>10</v>
      </c>
      <c r="T93" s="1166"/>
      <c r="U93" s="952">
        <v>1000</v>
      </c>
      <c r="V93" s="339">
        <f t="shared" si="1"/>
        <v>0</v>
      </c>
    </row>
    <row r="94" spans="4:22" ht="15" x14ac:dyDescent="0.2">
      <c r="D94" s="956">
        <v>78</v>
      </c>
      <c r="E94" s="333">
        <v>36889</v>
      </c>
      <c r="F94" s="1156" t="s">
        <v>214</v>
      </c>
      <c r="G94" s="334">
        <v>61</v>
      </c>
      <c r="H94" s="334">
        <v>617</v>
      </c>
      <c r="I94" s="334">
        <v>35006</v>
      </c>
      <c r="J94" s="334">
        <v>1</v>
      </c>
      <c r="K94" s="1176" t="s">
        <v>226</v>
      </c>
      <c r="L94" s="334"/>
      <c r="M94" s="334" t="s">
        <v>227</v>
      </c>
      <c r="N94" s="334" t="s">
        <v>224</v>
      </c>
      <c r="O94" s="1037">
        <v>1000</v>
      </c>
      <c r="P94" s="338">
        <v>10</v>
      </c>
      <c r="Q94" s="952"/>
      <c r="R94" s="952"/>
      <c r="S94" s="1166">
        <v>10</v>
      </c>
      <c r="T94" s="1166"/>
      <c r="U94" s="952">
        <v>1000</v>
      </c>
      <c r="V94" s="339">
        <f t="shared" si="1"/>
        <v>0</v>
      </c>
    </row>
    <row r="95" spans="4:22" ht="15" x14ac:dyDescent="0.2">
      <c r="D95" s="956">
        <v>79</v>
      </c>
      <c r="E95" s="333">
        <v>36889</v>
      </c>
      <c r="F95" s="1156" t="s">
        <v>214</v>
      </c>
      <c r="G95" s="334">
        <v>61</v>
      </c>
      <c r="H95" s="334">
        <v>617</v>
      </c>
      <c r="I95" s="334">
        <v>35007</v>
      </c>
      <c r="J95" s="334">
        <v>1</v>
      </c>
      <c r="K95" s="1176" t="s">
        <v>226</v>
      </c>
      <c r="L95" s="334"/>
      <c r="M95" s="334" t="s">
        <v>227</v>
      </c>
      <c r="N95" s="334" t="s">
        <v>224</v>
      </c>
      <c r="O95" s="1037">
        <v>1000</v>
      </c>
      <c r="P95" s="338">
        <v>10</v>
      </c>
      <c r="Q95" s="952"/>
      <c r="R95" s="952"/>
      <c r="S95" s="1166">
        <v>10</v>
      </c>
      <c r="T95" s="1166"/>
      <c r="U95" s="952">
        <v>1000</v>
      </c>
      <c r="V95" s="339">
        <f t="shared" si="1"/>
        <v>0</v>
      </c>
    </row>
    <row r="96" spans="4:22" ht="15" x14ac:dyDescent="0.2">
      <c r="D96" s="956">
        <v>80</v>
      </c>
      <c r="E96" s="333">
        <v>36889</v>
      </c>
      <c r="F96" s="1156" t="s">
        <v>214</v>
      </c>
      <c r="G96" s="334">
        <v>61</v>
      </c>
      <c r="H96" s="334">
        <v>617</v>
      </c>
      <c r="I96" s="334">
        <v>35008</v>
      </c>
      <c r="J96" s="334">
        <v>1</v>
      </c>
      <c r="K96" s="1176" t="s">
        <v>226</v>
      </c>
      <c r="L96" s="334"/>
      <c r="M96" s="334" t="s">
        <v>227</v>
      </c>
      <c r="N96" s="334" t="s">
        <v>224</v>
      </c>
      <c r="O96" s="1037">
        <v>1000</v>
      </c>
      <c r="P96" s="338">
        <v>10</v>
      </c>
      <c r="Q96" s="952"/>
      <c r="R96" s="952"/>
      <c r="S96" s="1166">
        <v>10</v>
      </c>
      <c r="T96" s="1166"/>
      <c r="U96" s="952">
        <v>1000</v>
      </c>
      <c r="V96" s="339">
        <f t="shared" si="1"/>
        <v>0</v>
      </c>
    </row>
    <row r="97" spans="4:22" ht="15" x14ac:dyDescent="0.2">
      <c r="D97" s="956">
        <v>81</v>
      </c>
      <c r="E97" s="333">
        <v>36889</v>
      </c>
      <c r="F97" s="1156" t="s">
        <v>214</v>
      </c>
      <c r="G97" s="334">
        <v>61</v>
      </c>
      <c r="H97" s="334">
        <v>617</v>
      </c>
      <c r="I97" s="334">
        <v>35009</v>
      </c>
      <c r="J97" s="334">
        <v>1</v>
      </c>
      <c r="K97" s="1176" t="s">
        <v>226</v>
      </c>
      <c r="L97" s="334"/>
      <c r="M97" s="334" t="s">
        <v>227</v>
      </c>
      <c r="N97" s="334" t="s">
        <v>224</v>
      </c>
      <c r="O97" s="1037">
        <v>1000</v>
      </c>
      <c r="P97" s="338">
        <v>10</v>
      </c>
      <c r="Q97" s="952"/>
      <c r="R97" s="952"/>
      <c r="S97" s="1166">
        <v>10</v>
      </c>
      <c r="T97" s="1166"/>
      <c r="U97" s="952">
        <v>1000</v>
      </c>
      <c r="V97" s="339">
        <f t="shared" si="1"/>
        <v>0</v>
      </c>
    </row>
    <row r="98" spans="4:22" ht="15" x14ac:dyDescent="0.2">
      <c r="D98" s="956">
        <v>82</v>
      </c>
      <c r="E98" s="333">
        <v>36889</v>
      </c>
      <c r="F98" s="1156" t="s">
        <v>214</v>
      </c>
      <c r="G98" s="334">
        <v>61</v>
      </c>
      <c r="H98" s="334">
        <v>617</v>
      </c>
      <c r="I98" s="334">
        <v>127166</v>
      </c>
      <c r="J98" s="334">
        <v>1</v>
      </c>
      <c r="K98" s="1176" t="s">
        <v>226</v>
      </c>
      <c r="L98" s="334"/>
      <c r="M98" s="334" t="s">
        <v>227</v>
      </c>
      <c r="N98" s="334" t="s">
        <v>224</v>
      </c>
      <c r="O98" s="1037">
        <v>1000</v>
      </c>
      <c r="P98" s="338">
        <v>10</v>
      </c>
      <c r="Q98" s="952"/>
      <c r="R98" s="952"/>
      <c r="S98" s="1166">
        <v>10</v>
      </c>
      <c r="T98" s="1166"/>
      <c r="U98" s="952">
        <v>1000</v>
      </c>
      <c r="V98" s="339">
        <f t="shared" si="1"/>
        <v>0</v>
      </c>
    </row>
    <row r="99" spans="4:22" ht="15" x14ac:dyDescent="0.2">
      <c r="D99" s="956">
        <v>83</v>
      </c>
      <c r="E99" s="333">
        <v>36889</v>
      </c>
      <c r="F99" s="1156" t="s">
        <v>214</v>
      </c>
      <c r="G99" s="334">
        <v>61</v>
      </c>
      <c r="H99" s="334">
        <v>617</v>
      </c>
      <c r="I99" s="334">
        <v>127145</v>
      </c>
      <c r="J99" s="334">
        <v>1</v>
      </c>
      <c r="K99" s="1176" t="s">
        <v>226</v>
      </c>
      <c r="L99" s="334"/>
      <c r="M99" s="334" t="s">
        <v>227</v>
      </c>
      <c r="N99" s="334" t="s">
        <v>224</v>
      </c>
      <c r="O99" s="1037">
        <v>1000</v>
      </c>
      <c r="P99" s="338">
        <v>10</v>
      </c>
      <c r="Q99" s="952"/>
      <c r="R99" s="952"/>
      <c r="S99" s="1166">
        <v>10</v>
      </c>
      <c r="T99" s="1166"/>
      <c r="U99" s="952">
        <v>1000</v>
      </c>
      <c r="V99" s="339">
        <f t="shared" si="1"/>
        <v>0</v>
      </c>
    </row>
    <row r="100" spans="4:22" ht="15" x14ac:dyDescent="0.2">
      <c r="D100" s="956">
        <v>84</v>
      </c>
      <c r="E100" s="333">
        <v>36889</v>
      </c>
      <c r="F100" s="1156" t="s">
        <v>214</v>
      </c>
      <c r="G100" s="334">
        <v>61</v>
      </c>
      <c r="H100" s="334">
        <v>617</v>
      </c>
      <c r="I100" s="334">
        <v>127144</v>
      </c>
      <c r="J100" s="334">
        <v>1</v>
      </c>
      <c r="K100" s="1176" t="s">
        <v>226</v>
      </c>
      <c r="L100" s="334"/>
      <c r="M100" s="334" t="s">
        <v>227</v>
      </c>
      <c r="N100" s="334" t="s">
        <v>224</v>
      </c>
      <c r="O100" s="1037">
        <v>1000</v>
      </c>
      <c r="P100" s="338">
        <v>10</v>
      </c>
      <c r="Q100" s="952"/>
      <c r="R100" s="952"/>
      <c r="S100" s="1166">
        <v>10</v>
      </c>
      <c r="T100" s="1166"/>
      <c r="U100" s="952">
        <v>1000</v>
      </c>
      <c r="V100" s="339">
        <f t="shared" si="1"/>
        <v>0</v>
      </c>
    </row>
    <row r="101" spans="4:22" ht="15" x14ac:dyDescent="0.2">
      <c r="D101" s="956">
        <v>85</v>
      </c>
      <c r="E101" s="333">
        <v>36889</v>
      </c>
      <c r="F101" s="1156" t="s">
        <v>214</v>
      </c>
      <c r="G101" s="334">
        <v>61</v>
      </c>
      <c r="H101" s="334">
        <v>617</v>
      </c>
      <c r="I101" s="334">
        <v>35005</v>
      </c>
      <c r="J101" s="334">
        <v>1</v>
      </c>
      <c r="K101" s="1176" t="s">
        <v>222</v>
      </c>
      <c r="L101" s="334"/>
      <c r="M101" s="334" t="s">
        <v>81</v>
      </c>
      <c r="N101" s="334" t="s">
        <v>224</v>
      </c>
      <c r="O101" s="1037">
        <v>800</v>
      </c>
      <c r="P101" s="338">
        <v>10</v>
      </c>
      <c r="Q101" s="952"/>
      <c r="R101" s="952"/>
      <c r="S101" s="1166">
        <v>10</v>
      </c>
      <c r="T101" s="1166"/>
      <c r="U101" s="952">
        <v>800</v>
      </c>
      <c r="V101" s="339">
        <f t="shared" si="1"/>
        <v>0</v>
      </c>
    </row>
    <row r="102" spans="4:22" ht="15" x14ac:dyDescent="0.2">
      <c r="D102" s="956">
        <v>86</v>
      </c>
      <c r="E102" s="333">
        <v>36889</v>
      </c>
      <c r="F102" s="1156" t="s">
        <v>214</v>
      </c>
      <c r="G102" s="334">
        <v>61</v>
      </c>
      <c r="H102" s="334">
        <v>617</v>
      </c>
      <c r="I102" s="334">
        <v>35058</v>
      </c>
      <c r="J102" s="334">
        <v>1</v>
      </c>
      <c r="K102" s="1176" t="s">
        <v>222</v>
      </c>
      <c r="L102" s="334"/>
      <c r="M102" s="334"/>
      <c r="N102" s="334" t="s">
        <v>224</v>
      </c>
      <c r="O102" s="1037">
        <v>800</v>
      </c>
      <c r="P102" s="338">
        <v>10</v>
      </c>
      <c r="Q102" s="952"/>
      <c r="R102" s="952"/>
      <c r="S102" s="1166">
        <v>10</v>
      </c>
      <c r="T102" s="1166"/>
      <c r="U102" s="952">
        <v>800</v>
      </c>
      <c r="V102" s="339">
        <f t="shared" si="1"/>
        <v>0</v>
      </c>
    </row>
    <row r="103" spans="4:22" ht="15" x14ac:dyDescent="0.2">
      <c r="D103" s="956">
        <v>87</v>
      </c>
      <c r="E103" s="333">
        <v>36889</v>
      </c>
      <c r="F103" s="1156" t="s">
        <v>214</v>
      </c>
      <c r="G103" s="334">
        <v>61</v>
      </c>
      <c r="H103" s="334">
        <v>617</v>
      </c>
      <c r="I103" s="334">
        <v>35077</v>
      </c>
      <c r="J103" s="334">
        <v>1</v>
      </c>
      <c r="K103" s="1176" t="s">
        <v>222</v>
      </c>
      <c r="L103" s="334"/>
      <c r="M103" s="334"/>
      <c r="N103" s="334" t="s">
        <v>224</v>
      </c>
      <c r="O103" s="1037">
        <v>800</v>
      </c>
      <c r="P103" s="338">
        <v>10</v>
      </c>
      <c r="Q103" s="952"/>
      <c r="R103" s="952"/>
      <c r="S103" s="1166">
        <v>10</v>
      </c>
      <c r="T103" s="1166"/>
      <c r="U103" s="952">
        <v>800</v>
      </c>
      <c r="V103" s="339">
        <f t="shared" si="1"/>
        <v>0</v>
      </c>
    </row>
    <row r="104" spans="4:22" ht="15" x14ac:dyDescent="0.2">
      <c r="D104" s="956">
        <v>88</v>
      </c>
      <c r="E104" s="333">
        <v>36889</v>
      </c>
      <c r="F104" s="1156" t="s">
        <v>214</v>
      </c>
      <c r="G104" s="334">
        <v>61</v>
      </c>
      <c r="H104" s="334">
        <v>617</v>
      </c>
      <c r="I104" s="334">
        <v>35076</v>
      </c>
      <c r="J104" s="334">
        <v>1</v>
      </c>
      <c r="K104" s="1176" t="s">
        <v>222</v>
      </c>
      <c r="L104" s="334"/>
      <c r="M104" s="334"/>
      <c r="N104" s="334" t="s">
        <v>224</v>
      </c>
      <c r="O104" s="1037">
        <v>800</v>
      </c>
      <c r="P104" s="338">
        <v>10</v>
      </c>
      <c r="Q104" s="952"/>
      <c r="R104" s="952"/>
      <c r="S104" s="1166">
        <v>10</v>
      </c>
      <c r="T104" s="1166"/>
      <c r="U104" s="952">
        <v>800</v>
      </c>
      <c r="V104" s="339">
        <f t="shared" si="1"/>
        <v>0</v>
      </c>
    </row>
    <row r="105" spans="4:22" ht="15" x14ac:dyDescent="0.2">
      <c r="D105" s="956">
        <v>89</v>
      </c>
      <c r="E105" s="333">
        <v>36889</v>
      </c>
      <c r="F105" s="1156" t="s">
        <v>214</v>
      </c>
      <c r="G105" s="334">
        <v>61</v>
      </c>
      <c r="H105" s="334">
        <v>617</v>
      </c>
      <c r="I105" s="334">
        <v>35075</v>
      </c>
      <c r="J105" s="334">
        <v>1</v>
      </c>
      <c r="K105" s="1176" t="s">
        <v>222</v>
      </c>
      <c r="L105" s="334"/>
      <c r="M105" s="334"/>
      <c r="N105" s="334" t="s">
        <v>224</v>
      </c>
      <c r="O105" s="1037">
        <v>800</v>
      </c>
      <c r="P105" s="338">
        <v>10</v>
      </c>
      <c r="Q105" s="952"/>
      <c r="R105" s="952"/>
      <c r="S105" s="1166">
        <v>10</v>
      </c>
      <c r="T105" s="1166"/>
      <c r="U105" s="952">
        <v>800</v>
      </c>
      <c r="V105" s="339">
        <f t="shared" si="1"/>
        <v>0</v>
      </c>
    </row>
    <row r="106" spans="4:22" ht="15" x14ac:dyDescent="0.2">
      <c r="D106" s="956">
        <v>90</v>
      </c>
      <c r="E106" s="333">
        <v>36889</v>
      </c>
      <c r="F106" s="1156" t="s">
        <v>214</v>
      </c>
      <c r="G106" s="334">
        <v>61</v>
      </c>
      <c r="H106" s="334">
        <v>617</v>
      </c>
      <c r="I106" s="334">
        <v>35074</v>
      </c>
      <c r="J106" s="334">
        <v>1</v>
      </c>
      <c r="K106" s="1176" t="s">
        <v>222</v>
      </c>
      <c r="L106" s="334"/>
      <c r="M106" s="334"/>
      <c r="N106" s="334" t="s">
        <v>224</v>
      </c>
      <c r="O106" s="1037">
        <v>800</v>
      </c>
      <c r="P106" s="338">
        <v>10</v>
      </c>
      <c r="Q106" s="952"/>
      <c r="R106" s="952"/>
      <c r="S106" s="1166">
        <v>10</v>
      </c>
      <c r="T106" s="1166"/>
      <c r="U106" s="952">
        <v>800</v>
      </c>
      <c r="V106" s="339">
        <f t="shared" si="1"/>
        <v>0</v>
      </c>
    </row>
    <row r="107" spans="4:22" ht="15" x14ac:dyDescent="0.2">
      <c r="D107" s="956">
        <v>91</v>
      </c>
      <c r="E107" s="333">
        <v>36889</v>
      </c>
      <c r="F107" s="1156" t="s">
        <v>214</v>
      </c>
      <c r="G107" s="334">
        <v>61</v>
      </c>
      <c r="H107" s="334">
        <v>617</v>
      </c>
      <c r="I107" s="334">
        <v>35061</v>
      </c>
      <c r="J107" s="334">
        <v>1</v>
      </c>
      <c r="K107" s="1176" t="s">
        <v>222</v>
      </c>
      <c r="L107" s="334"/>
      <c r="M107" s="334"/>
      <c r="N107" s="334" t="s">
        <v>224</v>
      </c>
      <c r="O107" s="1037">
        <v>800</v>
      </c>
      <c r="P107" s="338">
        <v>10</v>
      </c>
      <c r="Q107" s="952"/>
      <c r="R107" s="952"/>
      <c r="S107" s="1166">
        <v>10</v>
      </c>
      <c r="T107" s="1166"/>
      <c r="U107" s="952">
        <v>800</v>
      </c>
      <c r="V107" s="339">
        <f t="shared" si="1"/>
        <v>0</v>
      </c>
    </row>
    <row r="108" spans="4:22" ht="15" x14ac:dyDescent="0.2">
      <c r="D108" s="956">
        <v>92</v>
      </c>
      <c r="E108" s="333">
        <v>36846</v>
      </c>
      <c r="F108" s="1156" t="s">
        <v>214</v>
      </c>
      <c r="G108" s="334">
        <v>61</v>
      </c>
      <c r="H108" s="334">
        <v>617</v>
      </c>
      <c r="I108" s="334"/>
      <c r="J108" s="334">
        <v>2</v>
      </c>
      <c r="K108" s="1176" t="s">
        <v>228</v>
      </c>
      <c r="L108" s="334"/>
      <c r="M108" s="334"/>
      <c r="N108" s="334" t="s">
        <v>224</v>
      </c>
      <c r="O108" s="1037">
        <v>1200</v>
      </c>
      <c r="P108" s="338">
        <v>10</v>
      </c>
      <c r="Q108" s="952"/>
      <c r="R108" s="952"/>
      <c r="S108" s="1166">
        <v>10</v>
      </c>
      <c r="T108" s="1166"/>
      <c r="U108" s="952">
        <v>1200</v>
      </c>
      <c r="V108" s="339">
        <f t="shared" si="1"/>
        <v>0</v>
      </c>
    </row>
    <row r="109" spans="4:22" ht="15" x14ac:dyDescent="0.2">
      <c r="D109" s="956">
        <v>93</v>
      </c>
      <c r="E109" s="333">
        <v>36846</v>
      </c>
      <c r="F109" s="1156" t="s">
        <v>214</v>
      </c>
      <c r="G109" s="334">
        <v>61</v>
      </c>
      <c r="H109" s="334">
        <v>617</v>
      </c>
      <c r="I109" s="334">
        <v>35461</v>
      </c>
      <c r="J109" s="334">
        <v>1</v>
      </c>
      <c r="K109" s="1176" t="s">
        <v>229</v>
      </c>
      <c r="L109" s="334"/>
      <c r="M109" s="334"/>
      <c r="N109" s="334" t="s">
        <v>224</v>
      </c>
      <c r="O109" s="1037">
        <v>1200</v>
      </c>
      <c r="P109" s="338">
        <v>10</v>
      </c>
      <c r="Q109" s="952"/>
      <c r="R109" s="952"/>
      <c r="S109" s="1166">
        <v>10</v>
      </c>
      <c r="T109" s="1166"/>
      <c r="U109" s="952">
        <v>1200</v>
      </c>
      <c r="V109" s="339">
        <f t="shared" si="1"/>
        <v>0</v>
      </c>
    </row>
    <row r="110" spans="4:22" ht="15" x14ac:dyDescent="0.2">
      <c r="D110" s="956">
        <v>94</v>
      </c>
      <c r="E110" s="333">
        <v>36846</v>
      </c>
      <c r="F110" s="1156" t="s">
        <v>214</v>
      </c>
      <c r="G110" s="334">
        <v>61</v>
      </c>
      <c r="H110" s="334">
        <v>617</v>
      </c>
      <c r="I110" s="334">
        <v>35027</v>
      </c>
      <c r="J110" s="334">
        <v>1</v>
      </c>
      <c r="K110" s="1176" t="s">
        <v>230</v>
      </c>
      <c r="L110" s="334"/>
      <c r="M110" s="334"/>
      <c r="N110" s="334" t="s">
        <v>224</v>
      </c>
      <c r="O110" s="1037">
        <v>600</v>
      </c>
      <c r="P110" s="338">
        <v>10</v>
      </c>
      <c r="Q110" s="952"/>
      <c r="R110" s="952"/>
      <c r="S110" s="1166">
        <v>10</v>
      </c>
      <c r="T110" s="1166"/>
      <c r="U110" s="952">
        <v>600</v>
      </c>
      <c r="V110" s="339">
        <f t="shared" si="1"/>
        <v>0</v>
      </c>
    </row>
    <row r="111" spans="4:22" ht="15" x14ac:dyDescent="0.2">
      <c r="D111" s="956">
        <v>95</v>
      </c>
      <c r="E111" s="333">
        <v>36846</v>
      </c>
      <c r="F111" s="1156" t="s">
        <v>214</v>
      </c>
      <c r="G111" s="334">
        <v>61</v>
      </c>
      <c r="H111" s="334">
        <v>617</v>
      </c>
      <c r="I111" s="334">
        <v>127161</v>
      </c>
      <c r="J111" s="334">
        <v>1</v>
      </c>
      <c r="K111" s="1176" t="s">
        <v>231</v>
      </c>
      <c r="L111" s="334"/>
      <c r="M111" s="334"/>
      <c r="N111" s="334" t="s">
        <v>224</v>
      </c>
      <c r="O111" s="1037">
        <v>400</v>
      </c>
      <c r="P111" s="338">
        <v>10</v>
      </c>
      <c r="Q111" s="952"/>
      <c r="R111" s="952"/>
      <c r="S111" s="1166">
        <v>10</v>
      </c>
      <c r="T111" s="1166"/>
      <c r="U111" s="952">
        <v>400</v>
      </c>
      <c r="V111" s="339">
        <f t="shared" si="1"/>
        <v>0</v>
      </c>
    </row>
    <row r="112" spans="4:22" ht="15" x14ac:dyDescent="0.2">
      <c r="D112" s="956">
        <v>96</v>
      </c>
      <c r="E112" s="333">
        <v>36846</v>
      </c>
      <c r="F112" s="1156" t="s">
        <v>214</v>
      </c>
      <c r="G112" s="334">
        <v>61</v>
      </c>
      <c r="H112" s="334">
        <v>617</v>
      </c>
      <c r="I112" s="334">
        <v>35043</v>
      </c>
      <c r="J112" s="334">
        <v>1</v>
      </c>
      <c r="K112" s="1176" t="s">
        <v>216</v>
      </c>
      <c r="L112" s="334"/>
      <c r="M112" s="334"/>
      <c r="N112" s="334" t="s">
        <v>224</v>
      </c>
      <c r="O112" s="1037">
        <v>600</v>
      </c>
      <c r="P112" s="338">
        <v>10</v>
      </c>
      <c r="Q112" s="952"/>
      <c r="R112" s="952"/>
      <c r="S112" s="1166">
        <v>10</v>
      </c>
      <c r="T112" s="1166"/>
      <c r="U112" s="952">
        <v>600</v>
      </c>
      <c r="V112" s="339">
        <f t="shared" si="1"/>
        <v>0</v>
      </c>
    </row>
    <row r="113" spans="4:22" ht="15" x14ac:dyDescent="0.2">
      <c r="D113" s="956">
        <v>97</v>
      </c>
      <c r="E113" s="333">
        <v>36846</v>
      </c>
      <c r="F113" s="1156" t="s">
        <v>214</v>
      </c>
      <c r="G113" s="334">
        <v>61</v>
      </c>
      <c r="H113" s="334">
        <v>617</v>
      </c>
      <c r="I113" s="334">
        <v>35134</v>
      </c>
      <c r="J113" s="334">
        <v>1</v>
      </c>
      <c r="K113" s="1176" t="s">
        <v>39</v>
      </c>
      <c r="L113" s="334"/>
      <c r="M113" s="334"/>
      <c r="N113" s="334" t="s">
        <v>224</v>
      </c>
      <c r="O113" s="1037">
        <v>2664.81</v>
      </c>
      <c r="P113" s="338">
        <v>10</v>
      </c>
      <c r="Q113" s="952"/>
      <c r="R113" s="952"/>
      <c r="S113" s="1166">
        <v>10</v>
      </c>
      <c r="T113" s="1166"/>
      <c r="U113" s="952">
        <v>2664.81</v>
      </c>
      <c r="V113" s="339">
        <f t="shared" si="1"/>
        <v>0</v>
      </c>
    </row>
    <row r="114" spans="4:22" ht="15" x14ac:dyDescent="0.2">
      <c r="D114" s="956">
        <v>98</v>
      </c>
      <c r="E114" s="333">
        <v>36846</v>
      </c>
      <c r="F114" s="1156" t="s">
        <v>214</v>
      </c>
      <c r="G114" s="334">
        <v>61</v>
      </c>
      <c r="H114" s="334">
        <v>617</v>
      </c>
      <c r="I114" s="334">
        <v>35840</v>
      </c>
      <c r="J114" s="334">
        <v>1</v>
      </c>
      <c r="K114" s="1176" t="s">
        <v>707</v>
      </c>
      <c r="L114" s="334"/>
      <c r="M114" s="334"/>
      <c r="N114" s="334" t="s">
        <v>224</v>
      </c>
      <c r="O114" s="1037">
        <v>600</v>
      </c>
      <c r="P114" s="338">
        <v>10</v>
      </c>
      <c r="Q114" s="952"/>
      <c r="R114" s="952"/>
      <c r="S114" s="1166">
        <v>10</v>
      </c>
      <c r="T114" s="1166"/>
      <c r="U114" s="952">
        <v>600</v>
      </c>
      <c r="V114" s="339">
        <f t="shared" si="1"/>
        <v>0</v>
      </c>
    </row>
    <row r="115" spans="4:22" ht="15" x14ac:dyDescent="0.2">
      <c r="D115" s="956">
        <v>99</v>
      </c>
      <c r="E115" s="333">
        <v>39097</v>
      </c>
      <c r="F115" s="1156" t="s">
        <v>214</v>
      </c>
      <c r="G115" s="334">
        <v>61</v>
      </c>
      <c r="H115" s="334">
        <v>617</v>
      </c>
      <c r="I115" s="334"/>
      <c r="J115" s="334">
        <v>1</v>
      </c>
      <c r="K115" s="1176" t="s">
        <v>221</v>
      </c>
      <c r="L115" s="334"/>
      <c r="M115" s="334"/>
      <c r="N115" s="334" t="s">
        <v>224</v>
      </c>
      <c r="O115" s="1037">
        <v>600</v>
      </c>
      <c r="P115" s="1181">
        <v>10</v>
      </c>
      <c r="Q115" s="952"/>
      <c r="R115" s="952"/>
      <c r="S115" s="1166">
        <v>10</v>
      </c>
      <c r="T115" s="1166"/>
      <c r="U115" s="952">
        <v>660</v>
      </c>
      <c r="V115" s="339">
        <f t="shared" si="1"/>
        <v>-60</v>
      </c>
    </row>
    <row r="116" spans="4:22" ht="15" x14ac:dyDescent="0.2">
      <c r="D116" s="956">
        <v>100</v>
      </c>
      <c r="E116" s="333">
        <v>36889</v>
      </c>
      <c r="F116" s="1156" t="s">
        <v>214</v>
      </c>
      <c r="G116" s="334">
        <v>61</v>
      </c>
      <c r="H116" s="334">
        <v>617</v>
      </c>
      <c r="I116" s="334">
        <v>35130</v>
      </c>
      <c r="J116" s="334">
        <v>1</v>
      </c>
      <c r="K116" s="1176" t="s">
        <v>707</v>
      </c>
      <c r="L116" s="334"/>
      <c r="M116" s="334"/>
      <c r="N116" s="334" t="s">
        <v>224</v>
      </c>
      <c r="O116" s="1037">
        <v>1382.4</v>
      </c>
      <c r="P116" s="338">
        <v>10</v>
      </c>
      <c r="Q116" s="952"/>
      <c r="R116" s="952"/>
      <c r="S116" s="1166">
        <v>10</v>
      </c>
      <c r="T116" s="1166"/>
      <c r="U116" s="952">
        <v>1382.4</v>
      </c>
      <c r="V116" s="339">
        <f t="shared" si="1"/>
        <v>0</v>
      </c>
    </row>
    <row r="117" spans="4:22" ht="30" x14ac:dyDescent="0.2">
      <c r="D117" s="956">
        <v>101</v>
      </c>
      <c r="E117" s="333">
        <v>36889</v>
      </c>
      <c r="F117" s="1156" t="s">
        <v>214</v>
      </c>
      <c r="G117" s="334">
        <v>61</v>
      </c>
      <c r="H117" s="334">
        <v>617</v>
      </c>
      <c r="I117" s="334">
        <v>35033</v>
      </c>
      <c r="J117" s="334">
        <v>1</v>
      </c>
      <c r="K117" s="1176" t="s">
        <v>232</v>
      </c>
      <c r="L117" s="334"/>
      <c r="M117" s="334"/>
      <c r="N117" s="334" t="s">
        <v>224</v>
      </c>
      <c r="O117" s="1037">
        <v>1382.4</v>
      </c>
      <c r="P117" s="338">
        <v>10</v>
      </c>
      <c r="Q117" s="952"/>
      <c r="R117" s="952"/>
      <c r="S117" s="1166">
        <v>10</v>
      </c>
      <c r="T117" s="1166"/>
      <c r="U117" s="952">
        <v>1382.4</v>
      </c>
      <c r="V117" s="339">
        <f t="shared" ref="V117:V180" si="2">IF(P117=0,"N/A",+O117-U117)</f>
        <v>0</v>
      </c>
    </row>
    <row r="118" spans="4:22" ht="30" x14ac:dyDescent="0.2">
      <c r="D118" s="956">
        <v>102</v>
      </c>
      <c r="E118" s="333">
        <v>36889</v>
      </c>
      <c r="F118" s="1156" t="s">
        <v>214</v>
      </c>
      <c r="G118" s="334">
        <v>61</v>
      </c>
      <c r="H118" s="334">
        <v>617</v>
      </c>
      <c r="I118" s="334">
        <v>35034</v>
      </c>
      <c r="J118" s="334">
        <v>1</v>
      </c>
      <c r="K118" s="1176" t="s">
        <v>232</v>
      </c>
      <c r="L118" s="334"/>
      <c r="M118" s="334"/>
      <c r="N118" s="334" t="s">
        <v>224</v>
      </c>
      <c r="O118" s="1037">
        <v>1382.4</v>
      </c>
      <c r="P118" s="338">
        <v>10</v>
      </c>
      <c r="Q118" s="952"/>
      <c r="R118" s="952"/>
      <c r="S118" s="1166">
        <v>10</v>
      </c>
      <c r="T118" s="1166"/>
      <c r="U118" s="952">
        <v>1382.4</v>
      </c>
      <c r="V118" s="339">
        <f t="shared" si="2"/>
        <v>0</v>
      </c>
    </row>
    <row r="119" spans="4:22" ht="30" x14ac:dyDescent="0.2">
      <c r="D119" s="956">
        <v>103</v>
      </c>
      <c r="E119" s="333">
        <v>36889</v>
      </c>
      <c r="F119" s="1156" t="s">
        <v>214</v>
      </c>
      <c r="G119" s="334">
        <v>61</v>
      </c>
      <c r="H119" s="334">
        <v>617</v>
      </c>
      <c r="I119" s="334">
        <v>35035</v>
      </c>
      <c r="J119" s="334">
        <v>1</v>
      </c>
      <c r="K119" s="1176" t="s">
        <v>232</v>
      </c>
      <c r="L119" s="334"/>
      <c r="M119" s="334"/>
      <c r="N119" s="334" t="s">
        <v>224</v>
      </c>
      <c r="O119" s="1037">
        <v>1382.4</v>
      </c>
      <c r="P119" s="338">
        <v>10</v>
      </c>
      <c r="Q119" s="952"/>
      <c r="R119" s="952"/>
      <c r="S119" s="1166">
        <v>10</v>
      </c>
      <c r="T119" s="1166"/>
      <c r="U119" s="952">
        <v>1382.4</v>
      </c>
      <c r="V119" s="339">
        <f t="shared" si="2"/>
        <v>0</v>
      </c>
    </row>
    <row r="120" spans="4:22" ht="30" x14ac:dyDescent="0.2">
      <c r="D120" s="956">
        <v>104</v>
      </c>
      <c r="E120" s="333">
        <v>36889</v>
      </c>
      <c r="F120" s="1156" t="s">
        <v>214</v>
      </c>
      <c r="G120" s="334">
        <v>61</v>
      </c>
      <c r="H120" s="334">
        <v>617</v>
      </c>
      <c r="I120" s="334">
        <v>35036</v>
      </c>
      <c r="J120" s="334">
        <v>1</v>
      </c>
      <c r="K120" s="1176" t="s">
        <v>232</v>
      </c>
      <c r="L120" s="334"/>
      <c r="M120" s="334"/>
      <c r="N120" s="334" t="s">
        <v>224</v>
      </c>
      <c r="O120" s="1037">
        <v>1382.4</v>
      </c>
      <c r="P120" s="338">
        <v>10</v>
      </c>
      <c r="Q120" s="952"/>
      <c r="R120" s="952"/>
      <c r="S120" s="1166">
        <v>10</v>
      </c>
      <c r="T120" s="1166"/>
      <c r="U120" s="952">
        <v>1382.4</v>
      </c>
      <c r="V120" s="339">
        <f t="shared" si="2"/>
        <v>0</v>
      </c>
    </row>
    <row r="121" spans="4:22" ht="30" x14ac:dyDescent="0.2">
      <c r="D121" s="956">
        <v>105</v>
      </c>
      <c r="E121" s="333">
        <v>36889</v>
      </c>
      <c r="F121" s="1156" t="s">
        <v>214</v>
      </c>
      <c r="G121" s="334">
        <v>61</v>
      </c>
      <c r="H121" s="334">
        <v>617</v>
      </c>
      <c r="I121" s="334">
        <v>35037</v>
      </c>
      <c r="J121" s="334">
        <v>1</v>
      </c>
      <c r="K121" s="1176" t="s">
        <v>232</v>
      </c>
      <c r="L121" s="334"/>
      <c r="M121" s="334"/>
      <c r="N121" s="334" t="s">
        <v>224</v>
      </c>
      <c r="O121" s="1037">
        <v>1382.4</v>
      </c>
      <c r="P121" s="338">
        <v>10</v>
      </c>
      <c r="Q121" s="952"/>
      <c r="R121" s="952"/>
      <c r="S121" s="1166">
        <v>10</v>
      </c>
      <c r="T121" s="1166"/>
      <c r="U121" s="952">
        <v>1382.4</v>
      </c>
      <c r="V121" s="339">
        <f t="shared" si="2"/>
        <v>0</v>
      </c>
    </row>
    <row r="122" spans="4:22" ht="30" x14ac:dyDescent="0.2">
      <c r="D122" s="956">
        <v>106</v>
      </c>
      <c r="E122" s="333">
        <v>36889</v>
      </c>
      <c r="F122" s="1156" t="s">
        <v>214</v>
      </c>
      <c r="G122" s="334">
        <v>61</v>
      </c>
      <c r="H122" s="334">
        <v>617</v>
      </c>
      <c r="I122" s="334">
        <v>35038</v>
      </c>
      <c r="J122" s="334">
        <v>1</v>
      </c>
      <c r="K122" s="1176" t="s">
        <v>232</v>
      </c>
      <c r="L122" s="334" t="s">
        <v>1136</v>
      </c>
      <c r="M122" s="334"/>
      <c r="N122" s="334" t="s">
        <v>224</v>
      </c>
      <c r="O122" s="1037">
        <v>1382.4</v>
      </c>
      <c r="P122" s="338">
        <v>10</v>
      </c>
      <c r="Q122" s="952"/>
      <c r="R122" s="952"/>
      <c r="S122" s="1166">
        <v>10</v>
      </c>
      <c r="T122" s="1166"/>
      <c r="U122" s="952">
        <v>1382.4</v>
      </c>
      <c r="V122" s="339">
        <f t="shared" si="2"/>
        <v>0</v>
      </c>
    </row>
    <row r="123" spans="4:22" ht="30" x14ac:dyDescent="0.2">
      <c r="D123" s="956">
        <v>107</v>
      </c>
      <c r="E123" s="333">
        <v>36889</v>
      </c>
      <c r="F123" s="1156" t="s">
        <v>214</v>
      </c>
      <c r="G123" s="334">
        <v>61</v>
      </c>
      <c r="H123" s="334">
        <v>617</v>
      </c>
      <c r="I123" s="334">
        <v>35039</v>
      </c>
      <c r="J123" s="334">
        <v>1</v>
      </c>
      <c r="K123" s="1176" t="s">
        <v>232</v>
      </c>
      <c r="L123" s="749"/>
      <c r="M123" s="749"/>
      <c r="N123" s="334" t="s">
        <v>224</v>
      </c>
      <c r="O123" s="1037">
        <v>1382.4</v>
      </c>
      <c r="P123" s="338">
        <v>10</v>
      </c>
      <c r="Q123" s="952"/>
      <c r="R123" s="952"/>
      <c r="S123" s="1166">
        <v>10</v>
      </c>
      <c r="T123" s="1166"/>
      <c r="U123" s="952">
        <v>1382.4</v>
      </c>
      <c r="V123" s="339">
        <f t="shared" si="2"/>
        <v>0</v>
      </c>
    </row>
    <row r="124" spans="4:22" ht="30" x14ac:dyDescent="0.2">
      <c r="D124" s="956">
        <v>108</v>
      </c>
      <c r="E124" s="333">
        <v>36889</v>
      </c>
      <c r="F124" s="1156" t="s">
        <v>214</v>
      </c>
      <c r="G124" s="334">
        <v>61</v>
      </c>
      <c r="H124" s="334">
        <v>617</v>
      </c>
      <c r="I124" s="334">
        <v>35055</v>
      </c>
      <c r="J124" s="334">
        <v>1</v>
      </c>
      <c r="K124" s="1176" t="s">
        <v>232</v>
      </c>
      <c r="L124" s="749"/>
      <c r="M124" s="749"/>
      <c r="N124" s="334" t="s">
        <v>224</v>
      </c>
      <c r="O124" s="1037">
        <v>1382.4</v>
      </c>
      <c r="P124" s="338">
        <v>10</v>
      </c>
      <c r="Q124" s="952"/>
      <c r="R124" s="952"/>
      <c r="S124" s="1166">
        <v>10</v>
      </c>
      <c r="T124" s="1166"/>
      <c r="U124" s="952">
        <v>1382.4</v>
      </c>
      <c r="V124" s="339">
        <f t="shared" si="2"/>
        <v>0</v>
      </c>
    </row>
    <row r="125" spans="4:22" ht="15" x14ac:dyDescent="0.2">
      <c r="D125" s="956">
        <v>109</v>
      </c>
      <c r="E125" s="333">
        <v>36889</v>
      </c>
      <c r="F125" s="1156" t="s">
        <v>214</v>
      </c>
      <c r="G125" s="334">
        <v>61</v>
      </c>
      <c r="H125" s="334">
        <v>617</v>
      </c>
      <c r="I125" s="334"/>
      <c r="J125" s="334">
        <v>1</v>
      </c>
      <c r="K125" s="1176" t="s">
        <v>230</v>
      </c>
      <c r="L125" s="334"/>
      <c r="M125" s="334"/>
      <c r="N125" s="334" t="s">
        <v>224</v>
      </c>
      <c r="O125" s="1037">
        <v>1200</v>
      </c>
      <c r="P125" s="338">
        <v>10</v>
      </c>
      <c r="Q125" s="952"/>
      <c r="R125" s="952"/>
      <c r="S125" s="1166">
        <v>10</v>
      </c>
      <c r="T125" s="1166"/>
      <c r="U125" s="952">
        <v>1200</v>
      </c>
      <c r="V125" s="339">
        <f t="shared" si="2"/>
        <v>0</v>
      </c>
    </row>
    <row r="126" spans="4:22" ht="15" x14ac:dyDescent="0.2">
      <c r="D126" s="956">
        <v>110</v>
      </c>
      <c r="E126" s="333">
        <v>36846</v>
      </c>
      <c r="F126" s="1156" t="s">
        <v>214</v>
      </c>
      <c r="G126" s="334">
        <v>61</v>
      </c>
      <c r="H126" s="334">
        <v>617</v>
      </c>
      <c r="I126" s="334"/>
      <c r="J126" s="334">
        <v>1</v>
      </c>
      <c r="K126" s="1176" t="s">
        <v>40</v>
      </c>
      <c r="L126" s="334"/>
      <c r="M126" s="334"/>
      <c r="N126" s="334" t="s">
        <v>224</v>
      </c>
      <c r="O126" s="1037">
        <v>8600</v>
      </c>
      <c r="P126" s="338">
        <v>10</v>
      </c>
      <c r="Q126" s="952"/>
      <c r="R126" s="952"/>
      <c r="S126" s="1166">
        <v>10</v>
      </c>
      <c r="T126" s="1166"/>
      <c r="U126" s="952">
        <v>8600</v>
      </c>
      <c r="V126" s="339">
        <f t="shared" si="2"/>
        <v>0</v>
      </c>
    </row>
    <row r="127" spans="4:22" ht="15" x14ac:dyDescent="0.2">
      <c r="D127" s="956">
        <v>111</v>
      </c>
      <c r="E127" s="333">
        <v>36846</v>
      </c>
      <c r="F127" s="1156" t="s">
        <v>214</v>
      </c>
      <c r="G127" s="334">
        <v>61</v>
      </c>
      <c r="H127" s="334">
        <v>617</v>
      </c>
      <c r="I127" s="334"/>
      <c r="J127" s="334">
        <v>8</v>
      </c>
      <c r="K127" s="1176" t="s">
        <v>236</v>
      </c>
      <c r="L127" s="334"/>
      <c r="M127" s="334"/>
      <c r="N127" s="334" t="s">
        <v>224</v>
      </c>
      <c r="O127" s="1037">
        <v>3025</v>
      </c>
      <c r="P127" s="338">
        <v>10</v>
      </c>
      <c r="Q127" s="952"/>
      <c r="R127" s="952"/>
      <c r="S127" s="1166">
        <v>10</v>
      </c>
      <c r="T127" s="1166"/>
      <c r="U127" s="952">
        <v>3025</v>
      </c>
      <c r="V127" s="339">
        <f t="shared" si="2"/>
        <v>0</v>
      </c>
    </row>
    <row r="128" spans="4:22" ht="15" x14ac:dyDescent="0.2">
      <c r="D128" s="956">
        <v>112</v>
      </c>
      <c r="E128" s="333">
        <v>36846</v>
      </c>
      <c r="F128" s="1156" t="s">
        <v>214</v>
      </c>
      <c r="G128" s="334">
        <v>61</v>
      </c>
      <c r="H128" s="334">
        <v>617</v>
      </c>
      <c r="I128" s="334">
        <v>35050</v>
      </c>
      <c r="J128" s="334">
        <v>1</v>
      </c>
      <c r="K128" s="1176" t="s">
        <v>710</v>
      </c>
      <c r="L128" s="334"/>
      <c r="M128" s="334"/>
      <c r="N128" s="334" t="s">
        <v>276</v>
      </c>
      <c r="O128" s="1037">
        <v>1000</v>
      </c>
      <c r="P128" s="338">
        <v>10</v>
      </c>
      <c r="Q128" s="952"/>
      <c r="R128" s="952"/>
      <c r="S128" s="1166">
        <v>10</v>
      </c>
      <c r="T128" s="1166"/>
      <c r="U128" s="952">
        <v>1000</v>
      </c>
      <c r="V128" s="339">
        <f t="shared" si="2"/>
        <v>0</v>
      </c>
    </row>
    <row r="129" spans="4:22" ht="15" x14ac:dyDescent="0.2">
      <c r="D129" s="956">
        <v>113</v>
      </c>
      <c r="E129" s="333">
        <v>36846</v>
      </c>
      <c r="F129" s="1156" t="s">
        <v>214</v>
      </c>
      <c r="G129" s="334">
        <v>61</v>
      </c>
      <c r="H129" s="334">
        <v>617</v>
      </c>
      <c r="I129" s="334">
        <v>35030</v>
      </c>
      <c r="J129" s="334">
        <v>1</v>
      </c>
      <c r="K129" s="1176" t="s">
        <v>238</v>
      </c>
      <c r="L129" s="334"/>
      <c r="M129" s="334" t="s">
        <v>204</v>
      </c>
      <c r="N129" s="334" t="s">
        <v>224</v>
      </c>
      <c r="O129" s="1037">
        <v>1500</v>
      </c>
      <c r="P129" s="338">
        <v>10</v>
      </c>
      <c r="Q129" s="952"/>
      <c r="R129" s="952"/>
      <c r="S129" s="1166">
        <v>10</v>
      </c>
      <c r="T129" s="1166"/>
      <c r="U129" s="952">
        <v>1500</v>
      </c>
      <c r="V129" s="339">
        <f t="shared" si="2"/>
        <v>0</v>
      </c>
    </row>
    <row r="130" spans="4:22" ht="15" x14ac:dyDescent="0.2">
      <c r="D130" s="956">
        <v>114</v>
      </c>
      <c r="E130" s="333">
        <v>36846</v>
      </c>
      <c r="F130" s="1156" t="s">
        <v>214</v>
      </c>
      <c r="G130" s="334">
        <v>61</v>
      </c>
      <c r="H130" s="334">
        <v>617</v>
      </c>
      <c r="I130" s="334">
        <v>35114</v>
      </c>
      <c r="J130" s="334">
        <v>1</v>
      </c>
      <c r="K130" s="1176" t="s">
        <v>238</v>
      </c>
      <c r="L130" s="334"/>
      <c r="M130" s="334" t="s">
        <v>204</v>
      </c>
      <c r="N130" s="334" t="s">
        <v>224</v>
      </c>
      <c r="O130" s="1037">
        <v>1500</v>
      </c>
      <c r="P130" s="338">
        <v>10</v>
      </c>
      <c r="Q130" s="952"/>
      <c r="R130" s="952"/>
      <c r="S130" s="1166">
        <v>10</v>
      </c>
      <c r="T130" s="1166"/>
      <c r="U130" s="952">
        <v>1500</v>
      </c>
      <c r="V130" s="339">
        <f t="shared" si="2"/>
        <v>0</v>
      </c>
    </row>
    <row r="131" spans="4:22" ht="15" x14ac:dyDescent="0.2">
      <c r="D131" s="956">
        <v>115</v>
      </c>
      <c r="E131" s="333">
        <v>36846</v>
      </c>
      <c r="F131" s="1156" t="s">
        <v>214</v>
      </c>
      <c r="G131" s="334">
        <v>61</v>
      </c>
      <c r="H131" s="334">
        <v>617</v>
      </c>
      <c r="I131" s="334">
        <v>35126</v>
      </c>
      <c r="J131" s="334">
        <v>1</v>
      </c>
      <c r="K131" s="1176" t="s">
        <v>238</v>
      </c>
      <c r="L131" s="334"/>
      <c r="M131" s="334" t="s">
        <v>204</v>
      </c>
      <c r="N131" s="334" t="s">
        <v>224</v>
      </c>
      <c r="O131" s="1037">
        <v>1500</v>
      </c>
      <c r="P131" s="338">
        <v>10</v>
      </c>
      <c r="Q131" s="952"/>
      <c r="R131" s="952"/>
      <c r="S131" s="1166">
        <v>10</v>
      </c>
      <c r="T131" s="1166"/>
      <c r="U131" s="952">
        <v>1500</v>
      </c>
      <c r="V131" s="339">
        <f t="shared" si="2"/>
        <v>0</v>
      </c>
    </row>
    <row r="132" spans="4:22" ht="15" x14ac:dyDescent="0.2">
      <c r="D132" s="956">
        <v>116</v>
      </c>
      <c r="E132" s="333">
        <v>36846</v>
      </c>
      <c r="F132" s="1156" t="s">
        <v>214</v>
      </c>
      <c r="G132" s="334">
        <v>61</v>
      </c>
      <c r="H132" s="334">
        <v>617</v>
      </c>
      <c r="I132" s="334">
        <v>127997</v>
      </c>
      <c r="J132" s="334">
        <v>1</v>
      </c>
      <c r="K132" s="1176" t="s">
        <v>242</v>
      </c>
      <c r="L132" s="334"/>
      <c r="M132" s="334"/>
      <c r="N132" s="334" t="s">
        <v>224</v>
      </c>
      <c r="O132" s="1037">
        <v>1200</v>
      </c>
      <c r="P132" s="338">
        <v>10</v>
      </c>
      <c r="Q132" s="952"/>
      <c r="R132" s="952"/>
      <c r="S132" s="1166">
        <v>10</v>
      </c>
      <c r="T132" s="1166"/>
      <c r="U132" s="952">
        <v>1200</v>
      </c>
      <c r="V132" s="339">
        <f t="shared" si="2"/>
        <v>0</v>
      </c>
    </row>
    <row r="133" spans="4:22" ht="15" x14ac:dyDescent="0.2">
      <c r="D133" s="956">
        <v>117</v>
      </c>
      <c r="E133" s="333">
        <v>36846</v>
      </c>
      <c r="F133" s="1156" t="s">
        <v>214</v>
      </c>
      <c r="G133" s="334">
        <v>61</v>
      </c>
      <c r="H133" s="334">
        <v>617</v>
      </c>
      <c r="I133" s="334">
        <v>35161</v>
      </c>
      <c r="J133" s="334">
        <v>1</v>
      </c>
      <c r="K133" s="1176" t="s">
        <v>243</v>
      </c>
      <c r="L133" s="334"/>
      <c r="M133" s="334"/>
      <c r="N133" s="334" t="s">
        <v>224</v>
      </c>
      <c r="O133" s="1037">
        <v>700</v>
      </c>
      <c r="P133" s="338">
        <v>10</v>
      </c>
      <c r="Q133" s="952"/>
      <c r="R133" s="952"/>
      <c r="S133" s="1166">
        <v>10</v>
      </c>
      <c r="T133" s="1166"/>
      <c r="U133" s="952">
        <v>700</v>
      </c>
      <c r="V133" s="339">
        <f t="shared" si="2"/>
        <v>0</v>
      </c>
    </row>
    <row r="134" spans="4:22" ht="30" x14ac:dyDescent="0.2">
      <c r="D134" s="956">
        <v>118</v>
      </c>
      <c r="E134" s="333">
        <v>36846</v>
      </c>
      <c r="F134" s="1156" t="s">
        <v>214</v>
      </c>
      <c r="G134" s="334">
        <v>61</v>
      </c>
      <c r="H134" s="334">
        <v>617</v>
      </c>
      <c r="I134" s="334">
        <v>35051</v>
      </c>
      <c r="J134" s="334">
        <v>1</v>
      </c>
      <c r="K134" s="1176" t="s">
        <v>244</v>
      </c>
      <c r="L134" s="334"/>
      <c r="M134" s="334"/>
      <c r="N134" s="334" t="s">
        <v>224</v>
      </c>
      <c r="O134" s="1037">
        <v>1000</v>
      </c>
      <c r="P134" s="338">
        <v>10</v>
      </c>
      <c r="Q134" s="952"/>
      <c r="R134" s="952"/>
      <c r="S134" s="1166">
        <v>10</v>
      </c>
      <c r="T134" s="1166"/>
      <c r="U134" s="952">
        <v>1000</v>
      </c>
      <c r="V134" s="339">
        <f t="shared" si="2"/>
        <v>0</v>
      </c>
    </row>
    <row r="135" spans="4:22" ht="15" x14ac:dyDescent="0.2">
      <c r="D135" s="956">
        <v>119</v>
      </c>
      <c r="E135" s="333">
        <v>36846</v>
      </c>
      <c r="F135" s="1156" t="s">
        <v>214</v>
      </c>
      <c r="G135" s="334">
        <v>61</v>
      </c>
      <c r="H135" s="334">
        <v>617</v>
      </c>
      <c r="I135" s="334">
        <v>35111</v>
      </c>
      <c r="J135" s="334">
        <v>1</v>
      </c>
      <c r="K135" s="1176" t="s">
        <v>245</v>
      </c>
      <c r="L135" s="334" t="s">
        <v>246</v>
      </c>
      <c r="M135" s="334"/>
      <c r="N135" s="334" t="s">
        <v>224</v>
      </c>
      <c r="O135" s="1037">
        <v>600</v>
      </c>
      <c r="P135" s="338">
        <v>10</v>
      </c>
      <c r="Q135" s="952"/>
      <c r="R135" s="952"/>
      <c r="S135" s="1166">
        <v>10</v>
      </c>
      <c r="T135" s="1166"/>
      <c r="U135" s="952">
        <v>600</v>
      </c>
      <c r="V135" s="339">
        <f t="shared" si="2"/>
        <v>0</v>
      </c>
    </row>
    <row r="136" spans="4:22" ht="15" x14ac:dyDescent="0.2">
      <c r="D136" s="956">
        <v>120</v>
      </c>
      <c r="E136" s="333">
        <v>36846</v>
      </c>
      <c r="F136" s="1156" t="s">
        <v>214</v>
      </c>
      <c r="G136" s="334">
        <v>61</v>
      </c>
      <c r="H136" s="334">
        <v>617</v>
      </c>
      <c r="I136" s="334">
        <v>35160</v>
      </c>
      <c r="J136" s="334">
        <v>1</v>
      </c>
      <c r="K136" s="1176" t="s">
        <v>48</v>
      </c>
      <c r="L136" s="334"/>
      <c r="M136" s="334"/>
      <c r="N136" s="334" t="s">
        <v>224</v>
      </c>
      <c r="O136" s="1037">
        <v>900</v>
      </c>
      <c r="P136" s="338">
        <v>10</v>
      </c>
      <c r="Q136" s="952"/>
      <c r="R136" s="952"/>
      <c r="S136" s="1166">
        <v>10</v>
      </c>
      <c r="T136" s="1166"/>
      <c r="U136" s="952">
        <v>900</v>
      </c>
      <c r="V136" s="339">
        <f t="shared" si="2"/>
        <v>0</v>
      </c>
    </row>
    <row r="137" spans="4:22" ht="15" x14ac:dyDescent="0.2">
      <c r="D137" s="956">
        <v>121</v>
      </c>
      <c r="E137" s="333">
        <v>38881</v>
      </c>
      <c r="F137" s="1156" t="s">
        <v>214</v>
      </c>
      <c r="G137" s="334">
        <v>61</v>
      </c>
      <c r="H137" s="334">
        <v>617</v>
      </c>
      <c r="I137" s="334"/>
      <c r="J137" s="334">
        <v>1</v>
      </c>
      <c r="K137" s="1036" t="s">
        <v>152</v>
      </c>
      <c r="L137" s="334"/>
      <c r="M137" s="334" t="s">
        <v>210</v>
      </c>
      <c r="N137" s="334" t="s">
        <v>224</v>
      </c>
      <c r="O137" s="1037">
        <v>332479.2</v>
      </c>
      <c r="P137" s="338">
        <v>10</v>
      </c>
      <c r="Q137" s="952"/>
      <c r="R137" s="952"/>
      <c r="S137" s="1166">
        <v>10</v>
      </c>
      <c r="T137" s="1166"/>
      <c r="U137" s="952">
        <v>332479.2</v>
      </c>
      <c r="V137" s="339">
        <f t="shared" si="2"/>
        <v>0</v>
      </c>
    </row>
    <row r="138" spans="4:22" ht="15" x14ac:dyDescent="0.2">
      <c r="D138" s="956">
        <v>122</v>
      </c>
      <c r="E138" s="333">
        <v>36846</v>
      </c>
      <c r="F138" s="1156" t="s">
        <v>214</v>
      </c>
      <c r="G138" s="334">
        <v>61</v>
      </c>
      <c r="H138" s="334">
        <v>619</v>
      </c>
      <c r="I138" s="334">
        <v>35031</v>
      </c>
      <c r="J138" s="334">
        <v>1</v>
      </c>
      <c r="K138" s="1176" t="s">
        <v>237</v>
      </c>
      <c r="L138" s="334"/>
      <c r="M138" s="334"/>
      <c r="N138" s="334" t="s">
        <v>224</v>
      </c>
      <c r="O138" s="1037">
        <v>1200</v>
      </c>
      <c r="P138" s="338">
        <v>10</v>
      </c>
      <c r="Q138" s="952"/>
      <c r="R138" s="952"/>
      <c r="S138" s="1166">
        <v>10</v>
      </c>
      <c r="T138" s="1166"/>
      <c r="U138" s="952">
        <v>1200</v>
      </c>
      <c r="V138" s="339">
        <f t="shared" si="2"/>
        <v>0</v>
      </c>
    </row>
    <row r="139" spans="4:22" ht="15" x14ac:dyDescent="0.2">
      <c r="D139" s="956">
        <v>123</v>
      </c>
      <c r="E139" s="333">
        <v>36846</v>
      </c>
      <c r="F139" s="1156" t="s">
        <v>214</v>
      </c>
      <c r="G139" s="334">
        <v>61</v>
      </c>
      <c r="H139" s="334">
        <v>619</v>
      </c>
      <c r="I139" s="334" t="s">
        <v>1098</v>
      </c>
      <c r="J139" s="334">
        <v>3</v>
      </c>
      <c r="K139" s="1176" t="s">
        <v>237</v>
      </c>
      <c r="L139" s="334"/>
      <c r="M139" s="334"/>
      <c r="N139" s="334" t="s">
        <v>224</v>
      </c>
      <c r="O139" s="1037">
        <v>1200</v>
      </c>
      <c r="P139" s="338">
        <v>10</v>
      </c>
      <c r="Q139" s="952"/>
      <c r="R139" s="952"/>
      <c r="S139" s="1166">
        <v>10</v>
      </c>
      <c r="T139" s="1166"/>
      <c r="U139" s="952">
        <v>1200</v>
      </c>
      <c r="V139" s="339">
        <f t="shared" si="2"/>
        <v>0</v>
      </c>
    </row>
    <row r="140" spans="4:22" ht="15" x14ac:dyDescent="0.2">
      <c r="D140" s="956">
        <v>124</v>
      </c>
      <c r="E140" s="333">
        <v>36846</v>
      </c>
      <c r="F140" s="1156" t="s">
        <v>214</v>
      </c>
      <c r="G140" s="334">
        <v>61</v>
      </c>
      <c r="H140" s="334">
        <v>619</v>
      </c>
      <c r="I140" s="334">
        <v>126815</v>
      </c>
      <c r="J140" s="334">
        <v>1</v>
      </c>
      <c r="K140" s="1176" t="s">
        <v>237</v>
      </c>
      <c r="L140" s="334"/>
      <c r="M140" s="334"/>
      <c r="N140" s="334" t="s">
        <v>224</v>
      </c>
      <c r="O140" s="1037">
        <v>1200</v>
      </c>
      <c r="P140" s="338">
        <v>10</v>
      </c>
      <c r="Q140" s="952"/>
      <c r="R140" s="952"/>
      <c r="S140" s="1166">
        <v>10</v>
      </c>
      <c r="T140" s="1166"/>
      <c r="U140" s="952">
        <v>1200</v>
      </c>
      <c r="V140" s="339">
        <f t="shared" si="2"/>
        <v>0</v>
      </c>
    </row>
    <row r="141" spans="4:22" ht="15" x14ac:dyDescent="0.2">
      <c r="D141" s="956">
        <v>125</v>
      </c>
      <c r="E141" s="333">
        <v>36846</v>
      </c>
      <c r="F141" s="1156" t="s">
        <v>214</v>
      </c>
      <c r="G141" s="334">
        <v>61</v>
      </c>
      <c r="H141" s="334">
        <v>619</v>
      </c>
      <c r="I141" s="334">
        <v>35115</v>
      </c>
      <c r="J141" s="334">
        <v>1</v>
      </c>
      <c r="K141" s="1176" t="s">
        <v>241</v>
      </c>
      <c r="L141" s="334"/>
      <c r="M141" s="334"/>
      <c r="N141" s="334" t="s">
        <v>224</v>
      </c>
      <c r="O141" s="1037">
        <v>2000</v>
      </c>
      <c r="P141" s="338">
        <v>10</v>
      </c>
      <c r="Q141" s="952"/>
      <c r="R141" s="952"/>
      <c r="S141" s="1166">
        <v>10</v>
      </c>
      <c r="T141" s="1166"/>
      <c r="U141" s="952">
        <v>2000</v>
      </c>
      <c r="V141" s="339">
        <f t="shared" si="2"/>
        <v>0</v>
      </c>
    </row>
    <row r="142" spans="4:22" ht="15" x14ac:dyDescent="0.2">
      <c r="D142" s="956">
        <v>126</v>
      </c>
      <c r="E142" s="333">
        <v>36846</v>
      </c>
      <c r="F142" s="1156" t="s">
        <v>214</v>
      </c>
      <c r="G142" s="334">
        <v>61</v>
      </c>
      <c r="H142" s="334">
        <v>619</v>
      </c>
      <c r="I142" s="334">
        <v>127135</v>
      </c>
      <c r="J142" s="334">
        <v>1</v>
      </c>
      <c r="K142" s="1176" t="s">
        <v>241</v>
      </c>
      <c r="L142" s="749"/>
      <c r="M142" s="749"/>
      <c r="N142" s="334" t="s">
        <v>224</v>
      </c>
      <c r="O142" s="1037">
        <v>2000</v>
      </c>
      <c r="P142" s="338">
        <v>10</v>
      </c>
      <c r="Q142" s="952"/>
      <c r="R142" s="952"/>
      <c r="S142" s="1166">
        <v>10</v>
      </c>
      <c r="T142" s="1166"/>
      <c r="U142" s="952">
        <v>2000</v>
      </c>
      <c r="V142" s="339">
        <f t="shared" si="2"/>
        <v>0</v>
      </c>
    </row>
    <row r="143" spans="4:22" ht="15" x14ac:dyDescent="0.2">
      <c r="D143" s="956">
        <v>127</v>
      </c>
      <c r="E143" s="333">
        <v>36846</v>
      </c>
      <c r="F143" s="1156" t="s">
        <v>214</v>
      </c>
      <c r="G143" s="334">
        <v>61</v>
      </c>
      <c r="H143" s="334">
        <v>619</v>
      </c>
      <c r="I143" s="334">
        <v>127136</v>
      </c>
      <c r="J143" s="334">
        <v>1</v>
      </c>
      <c r="K143" s="1176" t="s">
        <v>241</v>
      </c>
      <c r="L143" s="749"/>
      <c r="M143" s="749"/>
      <c r="N143" s="334" t="s">
        <v>224</v>
      </c>
      <c r="O143" s="1037">
        <v>2000</v>
      </c>
      <c r="P143" s="338">
        <v>10</v>
      </c>
      <c r="Q143" s="952"/>
      <c r="R143" s="952"/>
      <c r="S143" s="1166">
        <v>10</v>
      </c>
      <c r="T143" s="1166"/>
      <c r="U143" s="952">
        <v>2000</v>
      </c>
      <c r="V143" s="339">
        <f t="shared" si="2"/>
        <v>0</v>
      </c>
    </row>
    <row r="144" spans="4:22" ht="15" x14ac:dyDescent="0.2">
      <c r="D144" s="956">
        <v>128</v>
      </c>
      <c r="E144" s="333">
        <v>36889</v>
      </c>
      <c r="F144" s="1156" t="s">
        <v>214</v>
      </c>
      <c r="G144" s="334">
        <v>61</v>
      </c>
      <c r="H144" s="334">
        <v>619</v>
      </c>
      <c r="I144" s="334">
        <v>35029</v>
      </c>
      <c r="J144" s="334">
        <v>1</v>
      </c>
      <c r="K144" s="1176" t="s">
        <v>237</v>
      </c>
      <c r="L144" s="334"/>
      <c r="M144" s="334"/>
      <c r="N144" s="334" t="s">
        <v>276</v>
      </c>
      <c r="O144" s="1037">
        <v>100</v>
      </c>
      <c r="P144" s="338">
        <v>10</v>
      </c>
      <c r="Q144" s="952"/>
      <c r="R144" s="952"/>
      <c r="S144" s="1166">
        <v>10</v>
      </c>
      <c r="T144" s="1166"/>
      <c r="U144" s="952">
        <v>100</v>
      </c>
      <c r="V144" s="339">
        <f t="shared" si="2"/>
        <v>0</v>
      </c>
    </row>
    <row r="145" spans="4:22" ht="15" x14ac:dyDescent="0.2">
      <c r="D145" s="956">
        <v>129</v>
      </c>
      <c r="E145" s="333">
        <v>38875</v>
      </c>
      <c r="F145" s="1156" t="s">
        <v>214</v>
      </c>
      <c r="G145" s="334">
        <v>61</v>
      </c>
      <c r="H145" s="334">
        <v>612</v>
      </c>
      <c r="I145" s="334"/>
      <c r="J145" s="334">
        <v>1</v>
      </c>
      <c r="K145" s="1176" t="s">
        <v>857</v>
      </c>
      <c r="L145" s="334" t="s">
        <v>264</v>
      </c>
      <c r="M145" s="334" t="s">
        <v>167</v>
      </c>
      <c r="N145" s="334" t="s">
        <v>597</v>
      </c>
      <c r="O145" s="1037">
        <v>43995.32</v>
      </c>
      <c r="P145" s="338">
        <v>5</v>
      </c>
      <c r="Q145" s="957"/>
      <c r="R145" s="952"/>
      <c r="S145" s="1180">
        <v>5</v>
      </c>
      <c r="T145" s="1180"/>
      <c r="U145" s="957">
        <v>43995.32</v>
      </c>
      <c r="V145" s="339">
        <f t="shared" si="2"/>
        <v>0</v>
      </c>
    </row>
    <row r="146" spans="4:22" ht="15" x14ac:dyDescent="0.2">
      <c r="D146" s="956">
        <v>130</v>
      </c>
      <c r="E146" s="333">
        <v>38875</v>
      </c>
      <c r="F146" s="1156" t="s">
        <v>214</v>
      </c>
      <c r="G146" s="334">
        <v>61</v>
      </c>
      <c r="H146" s="334">
        <v>612</v>
      </c>
      <c r="I146" s="334"/>
      <c r="J146" s="334">
        <v>1</v>
      </c>
      <c r="K146" s="1176" t="s">
        <v>857</v>
      </c>
      <c r="L146" s="334" t="s">
        <v>265</v>
      </c>
      <c r="M146" s="334" t="s">
        <v>266</v>
      </c>
      <c r="N146" s="334" t="s">
        <v>597</v>
      </c>
      <c r="O146" s="1037">
        <v>43995.32</v>
      </c>
      <c r="P146" s="338">
        <v>5</v>
      </c>
      <c r="Q146" s="957"/>
      <c r="R146" s="952"/>
      <c r="S146" s="1180">
        <v>5</v>
      </c>
      <c r="T146" s="1180"/>
      <c r="U146" s="957">
        <v>43995.32</v>
      </c>
      <c r="V146" s="339">
        <f t="shared" si="2"/>
        <v>0</v>
      </c>
    </row>
    <row r="147" spans="4:22" ht="15" x14ac:dyDescent="0.2">
      <c r="D147" s="956">
        <v>131</v>
      </c>
      <c r="E147" s="333">
        <v>38880</v>
      </c>
      <c r="F147" s="1156" t="s">
        <v>214</v>
      </c>
      <c r="G147" s="334">
        <v>61</v>
      </c>
      <c r="H147" s="334">
        <v>612</v>
      </c>
      <c r="I147" s="334"/>
      <c r="J147" s="334">
        <v>1</v>
      </c>
      <c r="K147" s="1176" t="s">
        <v>267</v>
      </c>
      <c r="L147" s="334"/>
      <c r="M147" s="334" t="s">
        <v>268</v>
      </c>
      <c r="N147" s="334" t="s">
        <v>597</v>
      </c>
      <c r="O147" s="1037">
        <v>18241</v>
      </c>
      <c r="P147" s="338">
        <v>5</v>
      </c>
      <c r="Q147" s="957"/>
      <c r="R147" s="952"/>
      <c r="S147" s="1180">
        <v>5</v>
      </c>
      <c r="T147" s="1180"/>
      <c r="U147" s="957">
        <v>18241</v>
      </c>
      <c r="V147" s="339">
        <f t="shared" si="2"/>
        <v>0</v>
      </c>
    </row>
    <row r="148" spans="4:22" ht="15" x14ac:dyDescent="0.2">
      <c r="D148" s="956">
        <v>132</v>
      </c>
      <c r="E148" s="333">
        <v>36885</v>
      </c>
      <c r="F148" s="1156" t="s">
        <v>214</v>
      </c>
      <c r="G148" s="334">
        <v>61</v>
      </c>
      <c r="H148" s="334">
        <v>614</v>
      </c>
      <c r="I148" s="334"/>
      <c r="J148" s="334">
        <v>1</v>
      </c>
      <c r="K148" s="1176" t="s">
        <v>718</v>
      </c>
      <c r="L148" s="334"/>
      <c r="M148" s="334" t="s">
        <v>72</v>
      </c>
      <c r="N148" s="334" t="s">
        <v>597</v>
      </c>
      <c r="O148" s="1037">
        <v>18675</v>
      </c>
      <c r="P148" s="338">
        <v>3</v>
      </c>
      <c r="Q148" s="952"/>
      <c r="R148" s="952"/>
      <c r="S148" s="1166">
        <v>3</v>
      </c>
      <c r="T148" s="1166"/>
      <c r="U148" s="952">
        <v>18675</v>
      </c>
      <c r="V148" s="339">
        <f t="shared" si="2"/>
        <v>0</v>
      </c>
    </row>
    <row r="149" spans="4:22" ht="15" x14ac:dyDescent="0.2">
      <c r="D149" s="956">
        <v>133</v>
      </c>
      <c r="E149" s="333">
        <v>36886</v>
      </c>
      <c r="F149" s="1156" t="s">
        <v>214</v>
      </c>
      <c r="G149" s="334">
        <v>61</v>
      </c>
      <c r="H149" s="334">
        <v>614</v>
      </c>
      <c r="I149" s="334"/>
      <c r="J149" s="334">
        <v>1</v>
      </c>
      <c r="K149" s="1176" t="s">
        <v>718</v>
      </c>
      <c r="L149" s="334"/>
      <c r="M149" s="334" t="s">
        <v>72</v>
      </c>
      <c r="N149" s="334" t="s">
        <v>597</v>
      </c>
      <c r="O149" s="1037">
        <v>21590</v>
      </c>
      <c r="P149" s="338">
        <v>3</v>
      </c>
      <c r="Q149" s="952"/>
      <c r="R149" s="957"/>
      <c r="S149" s="1166">
        <v>3</v>
      </c>
      <c r="T149" s="1166"/>
      <c r="U149" s="952">
        <v>21590</v>
      </c>
      <c r="V149" s="339">
        <f t="shared" si="2"/>
        <v>0</v>
      </c>
    </row>
    <row r="150" spans="4:22" ht="15" x14ac:dyDescent="0.2">
      <c r="D150" s="956">
        <v>134</v>
      </c>
      <c r="E150" s="333">
        <v>36883</v>
      </c>
      <c r="F150" s="1156" t="s">
        <v>214</v>
      </c>
      <c r="G150" s="334">
        <v>61</v>
      </c>
      <c r="H150" s="334">
        <v>617</v>
      </c>
      <c r="I150" s="334"/>
      <c r="J150" s="334">
        <v>1</v>
      </c>
      <c r="K150" s="1176" t="s">
        <v>182</v>
      </c>
      <c r="L150" s="334"/>
      <c r="M150" s="334" t="s">
        <v>256</v>
      </c>
      <c r="N150" s="334" t="s">
        <v>597</v>
      </c>
      <c r="O150" s="1037">
        <v>1382.4</v>
      </c>
      <c r="P150" s="338">
        <v>10</v>
      </c>
      <c r="Q150" s="952"/>
      <c r="R150" s="957"/>
      <c r="S150" s="1166">
        <v>10</v>
      </c>
      <c r="T150" s="1166"/>
      <c r="U150" s="952">
        <v>1382.4</v>
      </c>
      <c r="V150" s="339">
        <f t="shared" si="2"/>
        <v>0</v>
      </c>
    </row>
    <row r="151" spans="4:22" ht="15" x14ac:dyDescent="0.2">
      <c r="D151" s="956">
        <v>135</v>
      </c>
      <c r="E151" s="333">
        <v>40093</v>
      </c>
      <c r="F151" s="1156" t="s">
        <v>214</v>
      </c>
      <c r="G151" s="334">
        <v>61</v>
      </c>
      <c r="H151" s="334">
        <v>614</v>
      </c>
      <c r="I151" s="334"/>
      <c r="J151" s="334">
        <v>1</v>
      </c>
      <c r="K151" s="1176" t="s">
        <v>30</v>
      </c>
      <c r="L151" s="749"/>
      <c r="M151" s="749"/>
      <c r="N151" s="334" t="s">
        <v>247</v>
      </c>
      <c r="O151" s="1037">
        <v>1699.99</v>
      </c>
      <c r="P151" s="338">
        <v>10</v>
      </c>
      <c r="Q151" s="339">
        <f>IF(P151=0,"N/A",+O151/P151)</f>
        <v>169.999</v>
      </c>
      <c r="R151" s="1242">
        <f>IF(P151=0,"N/A",+Q151/12)</f>
        <v>14.166583333333334</v>
      </c>
      <c r="S151" s="1157">
        <v>7</v>
      </c>
      <c r="T151" s="1157">
        <v>11</v>
      </c>
      <c r="U151" s="339">
        <f>IF(P151=0,"N/A",+Q151*S151+R151*T151)</f>
        <v>1345.8254166666666</v>
      </c>
      <c r="V151" s="339">
        <f t="shared" si="2"/>
        <v>354.16458333333344</v>
      </c>
    </row>
    <row r="152" spans="4:22" ht="15" x14ac:dyDescent="0.2">
      <c r="D152" s="956">
        <v>136</v>
      </c>
      <c r="E152" s="333">
        <v>36846</v>
      </c>
      <c r="F152" s="1156" t="s">
        <v>214</v>
      </c>
      <c r="G152" s="334">
        <v>61</v>
      </c>
      <c r="H152" s="334">
        <v>617</v>
      </c>
      <c r="I152" s="334"/>
      <c r="J152" s="334">
        <v>4</v>
      </c>
      <c r="K152" s="1176" t="s">
        <v>711</v>
      </c>
      <c r="L152" s="334"/>
      <c r="M152" s="334"/>
      <c r="N152" s="334" t="s">
        <v>247</v>
      </c>
      <c r="O152" s="1037">
        <v>2289</v>
      </c>
      <c r="P152" s="338">
        <v>10</v>
      </c>
      <c r="Q152" s="952"/>
      <c r="R152" s="952"/>
      <c r="S152" s="1166">
        <v>10</v>
      </c>
      <c r="T152" s="1166"/>
      <c r="U152" s="952">
        <v>2289</v>
      </c>
      <c r="V152" s="339">
        <f t="shared" si="2"/>
        <v>0</v>
      </c>
    </row>
    <row r="153" spans="4:22" ht="15" x14ac:dyDescent="0.2">
      <c r="D153" s="956">
        <v>137</v>
      </c>
      <c r="E153" s="333">
        <v>36846</v>
      </c>
      <c r="F153" s="1156" t="s">
        <v>214</v>
      </c>
      <c r="G153" s="334">
        <v>61</v>
      </c>
      <c r="H153" s="334">
        <v>617</v>
      </c>
      <c r="I153" s="334"/>
      <c r="J153" s="334">
        <v>1</v>
      </c>
      <c r="K153" s="1176" t="s">
        <v>21</v>
      </c>
      <c r="L153" s="334"/>
      <c r="M153" s="334"/>
      <c r="N153" s="334" t="s">
        <v>247</v>
      </c>
      <c r="O153" s="1037">
        <v>5000</v>
      </c>
      <c r="P153" s="338">
        <v>10</v>
      </c>
      <c r="Q153" s="952"/>
      <c r="R153" s="952"/>
      <c r="S153" s="1166">
        <v>10</v>
      </c>
      <c r="T153" s="1166"/>
      <c r="U153" s="952">
        <v>5000</v>
      </c>
      <c r="V153" s="339">
        <f t="shared" si="2"/>
        <v>0</v>
      </c>
    </row>
    <row r="154" spans="4:22" ht="30" x14ac:dyDescent="0.2">
      <c r="D154" s="956">
        <v>138</v>
      </c>
      <c r="E154" s="333">
        <v>36846</v>
      </c>
      <c r="F154" s="1156" t="s">
        <v>214</v>
      </c>
      <c r="G154" s="334">
        <v>61</v>
      </c>
      <c r="H154" s="334">
        <v>617</v>
      </c>
      <c r="I154" s="334">
        <v>35179</v>
      </c>
      <c r="J154" s="334">
        <v>1</v>
      </c>
      <c r="K154" s="1176" t="s">
        <v>232</v>
      </c>
      <c r="L154" s="334"/>
      <c r="M154" s="334"/>
      <c r="N154" s="334" t="s">
        <v>247</v>
      </c>
      <c r="O154" s="1037">
        <v>1382.4</v>
      </c>
      <c r="P154" s="338">
        <v>10</v>
      </c>
      <c r="Q154" s="952"/>
      <c r="R154" s="952"/>
      <c r="S154" s="1166">
        <v>10</v>
      </c>
      <c r="T154" s="1166"/>
      <c r="U154" s="952">
        <v>1382.4</v>
      </c>
      <c r="V154" s="339">
        <f t="shared" si="2"/>
        <v>0</v>
      </c>
    </row>
    <row r="155" spans="4:22" ht="15" x14ac:dyDescent="0.2">
      <c r="D155" s="956">
        <v>139</v>
      </c>
      <c r="E155" s="333">
        <v>36846</v>
      </c>
      <c r="F155" s="1156" t="s">
        <v>214</v>
      </c>
      <c r="G155" s="334">
        <v>61</v>
      </c>
      <c r="H155" s="334">
        <v>617</v>
      </c>
      <c r="I155" s="334">
        <v>126862</v>
      </c>
      <c r="J155" s="334">
        <v>1</v>
      </c>
      <c r="K155" s="1176" t="s">
        <v>248</v>
      </c>
      <c r="L155" s="334"/>
      <c r="M155" s="334"/>
      <c r="N155" s="334" t="s">
        <v>247</v>
      </c>
      <c r="O155" s="1037">
        <v>500</v>
      </c>
      <c r="P155" s="338">
        <v>10</v>
      </c>
      <c r="Q155" s="952"/>
      <c r="R155" s="1923"/>
      <c r="S155" s="1166">
        <v>10</v>
      </c>
      <c r="T155" s="1166"/>
      <c r="U155" s="952">
        <v>500</v>
      </c>
      <c r="V155" s="339">
        <f t="shared" si="2"/>
        <v>0</v>
      </c>
    </row>
    <row r="156" spans="4:22" ht="15" x14ac:dyDescent="0.2">
      <c r="D156" s="956">
        <v>140</v>
      </c>
      <c r="E156" s="333">
        <v>36846</v>
      </c>
      <c r="F156" s="1156" t="s">
        <v>214</v>
      </c>
      <c r="G156" s="334">
        <v>61</v>
      </c>
      <c r="H156" s="334">
        <v>617</v>
      </c>
      <c r="I156" s="334"/>
      <c r="J156" s="334">
        <v>1</v>
      </c>
      <c r="K156" s="1176" t="s">
        <v>25</v>
      </c>
      <c r="L156" s="334"/>
      <c r="M156" s="334" t="s">
        <v>19</v>
      </c>
      <c r="N156" s="334" t="s">
        <v>247</v>
      </c>
      <c r="O156" s="1037">
        <v>6960</v>
      </c>
      <c r="P156" s="338">
        <v>10</v>
      </c>
      <c r="Q156" s="952"/>
      <c r="R156" s="952"/>
      <c r="S156" s="1166">
        <v>10</v>
      </c>
      <c r="T156" s="1166"/>
      <c r="U156" s="952">
        <v>6960</v>
      </c>
      <c r="V156" s="339">
        <f t="shared" si="2"/>
        <v>0</v>
      </c>
    </row>
    <row r="157" spans="4:22" ht="30" x14ac:dyDescent="0.2">
      <c r="D157" s="956">
        <v>141</v>
      </c>
      <c r="E157" s="333">
        <v>36846</v>
      </c>
      <c r="F157" s="1156" t="s">
        <v>214</v>
      </c>
      <c r="G157" s="334">
        <v>61</v>
      </c>
      <c r="H157" s="334">
        <v>617</v>
      </c>
      <c r="I157" s="334"/>
      <c r="J157" s="334">
        <v>2</v>
      </c>
      <c r="K157" s="1176" t="s">
        <v>414</v>
      </c>
      <c r="L157" s="334"/>
      <c r="M157" s="334"/>
      <c r="N157" s="334" t="s">
        <v>247</v>
      </c>
      <c r="O157" s="1037">
        <v>1200</v>
      </c>
      <c r="P157" s="338">
        <v>10</v>
      </c>
      <c r="Q157" s="952"/>
      <c r="R157" s="952"/>
      <c r="S157" s="1166">
        <v>10</v>
      </c>
      <c r="T157" s="1166"/>
      <c r="U157" s="952">
        <v>1200</v>
      </c>
      <c r="V157" s="339">
        <f t="shared" si="2"/>
        <v>0</v>
      </c>
    </row>
    <row r="158" spans="4:22" ht="15" x14ac:dyDescent="0.2">
      <c r="D158" s="956">
        <v>142</v>
      </c>
      <c r="E158" s="333">
        <v>36846</v>
      </c>
      <c r="F158" s="1156" t="s">
        <v>214</v>
      </c>
      <c r="G158" s="334">
        <v>61</v>
      </c>
      <c r="H158" s="334">
        <v>617</v>
      </c>
      <c r="I158" s="334"/>
      <c r="J158" s="334">
        <v>1</v>
      </c>
      <c r="K158" s="1176" t="s">
        <v>250</v>
      </c>
      <c r="L158" s="334"/>
      <c r="M158" s="334" t="s">
        <v>68</v>
      </c>
      <c r="N158" s="334" t="s">
        <v>247</v>
      </c>
      <c r="O158" s="1037">
        <v>850</v>
      </c>
      <c r="P158" s="338">
        <v>10</v>
      </c>
      <c r="Q158" s="952"/>
      <c r="R158" s="952"/>
      <c r="S158" s="1166">
        <v>10</v>
      </c>
      <c r="T158" s="1166"/>
      <c r="U158" s="952">
        <v>850</v>
      </c>
      <c r="V158" s="339">
        <f t="shared" si="2"/>
        <v>0</v>
      </c>
    </row>
    <row r="159" spans="4:22" ht="15" x14ac:dyDescent="0.2">
      <c r="D159" s="956">
        <v>143</v>
      </c>
      <c r="E159" s="333">
        <v>36883</v>
      </c>
      <c r="F159" s="1156" t="s">
        <v>214</v>
      </c>
      <c r="G159" s="334">
        <v>61</v>
      </c>
      <c r="H159" s="334">
        <v>617</v>
      </c>
      <c r="I159" s="334"/>
      <c r="J159" s="334">
        <v>1</v>
      </c>
      <c r="K159" s="1176" t="s">
        <v>251</v>
      </c>
      <c r="L159" s="334"/>
      <c r="M159" s="334" t="s">
        <v>252</v>
      </c>
      <c r="N159" s="334" t="s">
        <v>247</v>
      </c>
      <c r="O159" s="1037">
        <v>2915</v>
      </c>
      <c r="P159" s="338">
        <v>10</v>
      </c>
      <c r="Q159" s="952"/>
      <c r="R159" s="952"/>
      <c r="S159" s="1166">
        <v>5</v>
      </c>
      <c r="T159" s="1166"/>
      <c r="U159" s="952">
        <v>2915</v>
      </c>
      <c r="V159" s="339">
        <f t="shared" si="2"/>
        <v>0</v>
      </c>
    </row>
    <row r="160" spans="4:22" ht="15" x14ac:dyDescent="0.2">
      <c r="D160" s="956">
        <v>144</v>
      </c>
      <c r="E160" s="333">
        <v>36883</v>
      </c>
      <c r="F160" s="1156" t="s">
        <v>214</v>
      </c>
      <c r="G160" s="334">
        <v>61</v>
      </c>
      <c r="H160" s="334">
        <v>617</v>
      </c>
      <c r="I160" s="334"/>
      <c r="J160" s="334">
        <v>1</v>
      </c>
      <c r="K160" s="1176" t="s">
        <v>253</v>
      </c>
      <c r="L160" s="334"/>
      <c r="M160" s="334"/>
      <c r="N160" s="334" t="s">
        <v>247</v>
      </c>
      <c r="O160" s="1037">
        <v>3431.93</v>
      </c>
      <c r="P160" s="338">
        <v>10</v>
      </c>
      <c r="Q160" s="952"/>
      <c r="R160" s="952"/>
      <c r="S160" s="1166">
        <v>10</v>
      </c>
      <c r="T160" s="1166"/>
      <c r="U160" s="952">
        <v>3431.93</v>
      </c>
      <c r="V160" s="339">
        <f t="shared" si="2"/>
        <v>0</v>
      </c>
    </row>
    <row r="161" spans="4:23" ht="15" x14ac:dyDescent="0.2">
      <c r="D161" s="956">
        <v>145</v>
      </c>
      <c r="E161" s="333">
        <v>36883</v>
      </c>
      <c r="F161" s="1156" t="s">
        <v>214</v>
      </c>
      <c r="G161" s="334">
        <v>61</v>
      </c>
      <c r="H161" s="334">
        <v>617</v>
      </c>
      <c r="I161" s="334">
        <v>35049</v>
      </c>
      <c r="J161" s="334">
        <v>2</v>
      </c>
      <c r="K161" s="1176" t="s">
        <v>254</v>
      </c>
      <c r="L161" s="334"/>
      <c r="M161" s="334"/>
      <c r="N161" s="334" t="s">
        <v>247</v>
      </c>
      <c r="O161" s="1037">
        <v>900</v>
      </c>
      <c r="P161" s="338">
        <v>10</v>
      </c>
      <c r="Q161" s="952"/>
      <c r="R161" s="952"/>
      <c r="S161" s="1166">
        <v>10</v>
      </c>
      <c r="T161" s="1166"/>
      <c r="U161" s="952">
        <v>900</v>
      </c>
      <c r="V161" s="339">
        <f t="shared" si="2"/>
        <v>0</v>
      </c>
    </row>
    <row r="162" spans="4:23" ht="15" x14ac:dyDescent="0.2">
      <c r="D162" s="956">
        <v>146</v>
      </c>
      <c r="E162" s="333">
        <v>36883</v>
      </c>
      <c r="F162" s="1156" t="s">
        <v>214</v>
      </c>
      <c r="G162" s="334">
        <v>61</v>
      </c>
      <c r="H162" s="334">
        <v>617</v>
      </c>
      <c r="I162" s="334">
        <v>35182</v>
      </c>
      <c r="J162" s="334">
        <v>1</v>
      </c>
      <c r="K162" s="1176" t="s">
        <v>25</v>
      </c>
      <c r="L162" s="334"/>
      <c r="M162" s="334" t="s">
        <v>81</v>
      </c>
      <c r="N162" s="334" t="s">
        <v>255</v>
      </c>
      <c r="O162" s="1037">
        <v>6960</v>
      </c>
      <c r="P162" s="338">
        <v>10</v>
      </c>
      <c r="Q162" s="952"/>
      <c r="R162" s="952"/>
      <c r="S162" s="1166">
        <v>10</v>
      </c>
      <c r="T162" s="1166"/>
      <c r="U162" s="952">
        <v>6960</v>
      </c>
      <c r="V162" s="339">
        <f t="shared" si="2"/>
        <v>0</v>
      </c>
    </row>
    <row r="163" spans="4:23" ht="15" x14ac:dyDescent="0.2">
      <c r="D163" s="956">
        <v>147</v>
      </c>
      <c r="E163" s="333">
        <v>36883</v>
      </c>
      <c r="F163" s="1156" t="s">
        <v>214</v>
      </c>
      <c r="G163" s="334">
        <v>61</v>
      </c>
      <c r="H163" s="334">
        <v>617</v>
      </c>
      <c r="I163" s="334">
        <v>13183</v>
      </c>
      <c r="J163" s="334">
        <v>1</v>
      </c>
      <c r="K163" s="1176" t="s">
        <v>25</v>
      </c>
      <c r="L163" s="334"/>
      <c r="M163" s="334" t="s">
        <v>81</v>
      </c>
      <c r="N163" s="334" t="s">
        <v>255</v>
      </c>
      <c r="O163" s="1037">
        <v>6960</v>
      </c>
      <c r="P163" s="338">
        <v>10</v>
      </c>
      <c r="Q163" s="952"/>
      <c r="R163" s="952"/>
      <c r="S163" s="1166">
        <v>10</v>
      </c>
      <c r="T163" s="1166"/>
      <c r="U163" s="952">
        <v>6960</v>
      </c>
      <c r="V163" s="339">
        <f t="shared" si="2"/>
        <v>0</v>
      </c>
    </row>
    <row r="164" spans="4:23" ht="15" x14ac:dyDescent="0.2">
      <c r="D164" s="956">
        <v>148</v>
      </c>
      <c r="E164" s="333">
        <v>36883</v>
      </c>
      <c r="F164" s="1156" t="s">
        <v>214</v>
      </c>
      <c r="G164" s="334">
        <v>61</v>
      </c>
      <c r="H164" s="334">
        <v>617</v>
      </c>
      <c r="I164" s="334">
        <v>35180</v>
      </c>
      <c r="J164" s="334">
        <v>1</v>
      </c>
      <c r="K164" s="1176" t="s">
        <v>25</v>
      </c>
      <c r="L164" s="334"/>
      <c r="M164" s="334" t="s">
        <v>81</v>
      </c>
      <c r="N164" s="334" t="s">
        <v>255</v>
      </c>
      <c r="O164" s="1037">
        <v>6960</v>
      </c>
      <c r="P164" s="338">
        <v>10</v>
      </c>
      <c r="Q164" s="952"/>
      <c r="R164" s="952"/>
      <c r="S164" s="1166">
        <v>10</v>
      </c>
      <c r="T164" s="1166"/>
      <c r="U164" s="952">
        <v>6960</v>
      </c>
      <c r="V164" s="339">
        <f t="shared" si="2"/>
        <v>0</v>
      </c>
    </row>
    <row r="165" spans="4:23" ht="15" x14ac:dyDescent="0.2">
      <c r="D165" s="956">
        <v>149</v>
      </c>
      <c r="E165" s="333">
        <v>36883</v>
      </c>
      <c r="F165" s="1156" t="s">
        <v>214</v>
      </c>
      <c r="G165" s="334">
        <v>61</v>
      </c>
      <c r="H165" s="334">
        <v>617</v>
      </c>
      <c r="I165" s="334"/>
      <c r="J165" s="334">
        <v>2</v>
      </c>
      <c r="K165" s="1176" t="s">
        <v>85</v>
      </c>
      <c r="L165" s="334"/>
      <c r="M165" s="334"/>
      <c r="N165" s="334" t="s">
        <v>255</v>
      </c>
      <c r="O165" s="1037">
        <v>2770.87</v>
      </c>
      <c r="P165" s="338">
        <v>10</v>
      </c>
      <c r="Q165" s="952"/>
      <c r="R165" s="952"/>
      <c r="S165" s="1166">
        <v>10</v>
      </c>
      <c r="T165" s="1166"/>
      <c r="U165" s="952">
        <v>2770.87</v>
      </c>
      <c r="V165" s="339">
        <f t="shared" si="2"/>
        <v>0</v>
      </c>
    </row>
    <row r="166" spans="4:23" ht="30" x14ac:dyDescent="0.2">
      <c r="D166" s="956">
        <v>150</v>
      </c>
      <c r="E166" s="333">
        <v>36883</v>
      </c>
      <c r="F166" s="1156" t="s">
        <v>214</v>
      </c>
      <c r="G166" s="334">
        <v>61</v>
      </c>
      <c r="H166" s="334">
        <v>617</v>
      </c>
      <c r="I166" s="334"/>
      <c r="J166" s="334">
        <v>2</v>
      </c>
      <c r="K166" s="1176" t="s">
        <v>249</v>
      </c>
      <c r="L166" s="334"/>
      <c r="M166" s="334"/>
      <c r="N166" s="334" t="s">
        <v>255</v>
      </c>
      <c r="O166" s="1037">
        <v>1200</v>
      </c>
      <c r="P166" s="338">
        <v>10</v>
      </c>
      <c r="Q166" s="952"/>
      <c r="R166" s="952"/>
      <c r="S166" s="1166">
        <v>10</v>
      </c>
      <c r="T166" s="1166"/>
      <c r="U166" s="952">
        <v>1200</v>
      </c>
      <c r="V166" s="339">
        <f t="shared" si="2"/>
        <v>0</v>
      </c>
      <c r="W166" s="1255"/>
    </row>
    <row r="167" spans="4:23" ht="15" x14ac:dyDescent="0.2">
      <c r="D167" s="956">
        <v>151</v>
      </c>
      <c r="E167" s="333">
        <v>36883</v>
      </c>
      <c r="F167" s="1156" t="s">
        <v>214</v>
      </c>
      <c r="G167" s="334">
        <v>61</v>
      </c>
      <c r="H167" s="334">
        <v>617</v>
      </c>
      <c r="I167" s="334"/>
      <c r="J167" s="334">
        <v>1</v>
      </c>
      <c r="K167" s="1176" t="s">
        <v>233</v>
      </c>
      <c r="L167" s="334"/>
      <c r="M167" s="334"/>
      <c r="N167" s="334" t="s">
        <v>255</v>
      </c>
      <c r="O167" s="1037">
        <v>3500</v>
      </c>
      <c r="P167" s="338">
        <v>10</v>
      </c>
      <c r="Q167" s="952"/>
      <c r="R167" s="952"/>
      <c r="S167" s="1166">
        <v>10</v>
      </c>
      <c r="T167" s="1166"/>
      <c r="U167" s="952">
        <v>3500</v>
      </c>
      <c r="V167" s="339">
        <f t="shared" si="2"/>
        <v>0</v>
      </c>
    </row>
    <row r="168" spans="4:23" ht="15" x14ac:dyDescent="0.2">
      <c r="D168" s="956">
        <v>152</v>
      </c>
      <c r="E168" s="333">
        <v>36889</v>
      </c>
      <c r="F168" s="1156" t="s">
        <v>214</v>
      </c>
      <c r="G168" s="334">
        <v>61</v>
      </c>
      <c r="H168" s="334">
        <v>617</v>
      </c>
      <c r="I168" s="334"/>
      <c r="J168" s="334">
        <v>1</v>
      </c>
      <c r="K168" s="1176" t="s">
        <v>251</v>
      </c>
      <c r="L168" s="334"/>
      <c r="M168" s="334" t="s">
        <v>257</v>
      </c>
      <c r="N168" s="334" t="s">
        <v>255</v>
      </c>
      <c r="O168" s="1037">
        <v>2915</v>
      </c>
      <c r="P168" s="338">
        <v>10</v>
      </c>
      <c r="Q168" s="952"/>
      <c r="R168" s="952"/>
      <c r="S168" s="1166">
        <v>5</v>
      </c>
      <c r="T168" s="1166"/>
      <c r="U168" s="952">
        <v>2915</v>
      </c>
      <c r="V168" s="339">
        <f t="shared" si="2"/>
        <v>0</v>
      </c>
    </row>
    <row r="169" spans="4:23" ht="30" x14ac:dyDescent="0.2">
      <c r="D169" s="956">
        <v>153</v>
      </c>
      <c r="E169" s="333">
        <v>36889</v>
      </c>
      <c r="F169" s="1156" t="s">
        <v>214</v>
      </c>
      <c r="G169" s="334">
        <v>61</v>
      </c>
      <c r="H169" s="334">
        <v>617</v>
      </c>
      <c r="I169" s="334"/>
      <c r="J169" s="334">
        <v>2</v>
      </c>
      <c r="K169" s="1176" t="s">
        <v>258</v>
      </c>
      <c r="L169" s="334"/>
      <c r="M169" s="334"/>
      <c r="N169" s="334" t="s">
        <v>259</v>
      </c>
      <c r="O169" s="1037">
        <v>3132</v>
      </c>
      <c r="P169" s="338">
        <v>10</v>
      </c>
      <c r="Q169" s="952"/>
      <c r="R169" s="952"/>
      <c r="S169" s="1166">
        <v>10</v>
      </c>
      <c r="T169" s="1166"/>
      <c r="U169" s="952">
        <v>3132</v>
      </c>
      <c r="V169" s="339">
        <f t="shared" si="2"/>
        <v>0</v>
      </c>
    </row>
    <row r="170" spans="4:23" ht="30" x14ac:dyDescent="0.2">
      <c r="D170" s="956">
        <v>154</v>
      </c>
      <c r="E170" s="333">
        <v>36889</v>
      </c>
      <c r="F170" s="1156" t="s">
        <v>214</v>
      </c>
      <c r="G170" s="334">
        <v>61</v>
      </c>
      <c r="H170" s="334">
        <v>617</v>
      </c>
      <c r="I170" s="334"/>
      <c r="J170" s="334">
        <v>1</v>
      </c>
      <c r="K170" s="1176" t="s">
        <v>260</v>
      </c>
      <c r="L170" s="334"/>
      <c r="M170" s="334"/>
      <c r="N170" s="334" t="s">
        <v>259</v>
      </c>
      <c r="O170" s="1037">
        <v>2494</v>
      </c>
      <c r="P170" s="338">
        <v>10</v>
      </c>
      <c r="Q170" s="952"/>
      <c r="R170" s="952"/>
      <c r="S170" s="1166">
        <v>10</v>
      </c>
      <c r="T170" s="1166"/>
      <c r="U170" s="952">
        <v>2494</v>
      </c>
      <c r="V170" s="339">
        <f t="shared" si="2"/>
        <v>0</v>
      </c>
    </row>
    <row r="171" spans="4:23" ht="15" x14ac:dyDescent="0.2">
      <c r="D171" s="956">
        <v>155</v>
      </c>
      <c r="E171" s="333">
        <v>36889</v>
      </c>
      <c r="F171" s="1156" t="s">
        <v>214</v>
      </c>
      <c r="G171" s="334">
        <v>61</v>
      </c>
      <c r="H171" s="334">
        <v>617</v>
      </c>
      <c r="I171" s="334"/>
      <c r="J171" s="334">
        <v>1</v>
      </c>
      <c r="K171" s="1176" t="s">
        <v>261</v>
      </c>
      <c r="L171" s="334"/>
      <c r="M171" s="334"/>
      <c r="N171" s="334" t="s">
        <v>259</v>
      </c>
      <c r="O171" s="1037">
        <v>1200</v>
      </c>
      <c r="P171" s="338">
        <v>10</v>
      </c>
      <c r="Q171" s="952"/>
      <c r="R171" s="952"/>
      <c r="S171" s="1166">
        <v>10</v>
      </c>
      <c r="T171" s="1166"/>
      <c r="U171" s="952">
        <v>1200</v>
      </c>
      <c r="V171" s="339">
        <f t="shared" si="2"/>
        <v>0</v>
      </c>
    </row>
    <row r="172" spans="4:23" ht="15" x14ac:dyDescent="0.2">
      <c r="D172" s="956">
        <v>156</v>
      </c>
      <c r="E172" s="333">
        <v>36889</v>
      </c>
      <c r="F172" s="1156" t="s">
        <v>214</v>
      </c>
      <c r="G172" s="334">
        <v>61</v>
      </c>
      <c r="H172" s="334">
        <v>617</v>
      </c>
      <c r="I172" s="334"/>
      <c r="J172" s="334">
        <v>1</v>
      </c>
      <c r="K172" s="1176" t="s">
        <v>712</v>
      </c>
      <c r="L172" s="334"/>
      <c r="M172" s="334" t="s">
        <v>36</v>
      </c>
      <c r="N172" s="334" t="s">
        <v>259</v>
      </c>
      <c r="O172" s="1037">
        <v>117794.91</v>
      </c>
      <c r="P172" s="338">
        <v>10</v>
      </c>
      <c r="Q172" s="952"/>
      <c r="R172" s="952"/>
      <c r="S172" s="1166">
        <v>10</v>
      </c>
      <c r="T172" s="1166"/>
      <c r="U172" s="952">
        <v>117794.91</v>
      </c>
      <c r="V172" s="339">
        <f t="shared" si="2"/>
        <v>0</v>
      </c>
    </row>
    <row r="173" spans="4:23" ht="15" x14ac:dyDescent="0.2">
      <c r="D173" s="956">
        <v>157</v>
      </c>
      <c r="E173" s="333">
        <v>36889</v>
      </c>
      <c r="F173" s="1156" t="s">
        <v>214</v>
      </c>
      <c r="G173" s="334">
        <v>61</v>
      </c>
      <c r="H173" s="334">
        <v>617</v>
      </c>
      <c r="I173" s="334"/>
      <c r="J173" s="334">
        <v>1</v>
      </c>
      <c r="K173" s="1176" t="s">
        <v>176</v>
      </c>
      <c r="L173" s="334"/>
      <c r="M173" s="334"/>
      <c r="N173" s="334" t="s">
        <v>259</v>
      </c>
      <c r="O173" s="1037">
        <v>1382.4</v>
      </c>
      <c r="P173" s="338">
        <v>10</v>
      </c>
      <c r="Q173" s="952"/>
      <c r="R173" s="952"/>
      <c r="S173" s="1166">
        <v>10</v>
      </c>
      <c r="T173" s="1166"/>
      <c r="U173" s="952">
        <v>1382.4</v>
      </c>
      <c r="V173" s="339">
        <f t="shared" si="2"/>
        <v>0</v>
      </c>
    </row>
    <row r="174" spans="4:23" ht="15" x14ac:dyDescent="0.2">
      <c r="D174" s="956">
        <v>158</v>
      </c>
      <c r="E174" s="333">
        <v>36889</v>
      </c>
      <c r="F174" s="1156" t="s">
        <v>214</v>
      </c>
      <c r="G174" s="334">
        <v>61</v>
      </c>
      <c r="H174" s="334">
        <v>617</v>
      </c>
      <c r="I174" s="334"/>
      <c r="J174" s="334">
        <v>1</v>
      </c>
      <c r="K174" s="1176" t="s">
        <v>263</v>
      </c>
      <c r="L174" s="334"/>
      <c r="M174" s="334"/>
      <c r="N174" s="334" t="s">
        <v>259</v>
      </c>
      <c r="O174" s="1037">
        <v>200</v>
      </c>
      <c r="P174" s="338">
        <v>10</v>
      </c>
      <c r="Q174" s="952"/>
      <c r="R174" s="952"/>
      <c r="S174" s="1166">
        <v>10</v>
      </c>
      <c r="T174" s="1166"/>
      <c r="U174" s="952">
        <v>200</v>
      </c>
      <c r="V174" s="339">
        <f t="shared" si="2"/>
        <v>0</v>
      </c>
    </row>
    <row r="175" spans="4:23" ht="33.75" customHeight="1" x14ac:dyDescent="0.2">
      <c r="D175" s="956">
        <v>159</v>
      </c>
      <c r="E175" s="333">
        <v>36889</v>
      </c>
      <c r="F175" s="1156" t="s">
        <v>214</v>
      </c>
      <c r="G175" s="334">
        <v>61</v>
      </c>
      <c r="H175" s="334">
        <v>617</v>
      </c>
      <c r="I175" s="334"/>
      <c r="J175" s="334">
        <v>1</v>
      </c>
      <c r="K175" s="1176" t="s">
        <v>1576</v>
      </c>
      <c r="L175" s="334"/>
      <c r="M175" s="334" t="s">
        <v>269</v>
      </c>
      <c r="N175" s="334" t="s">
        <v>270</v>
      </c>
      <c r="O175" s="1037">
        <v>1200</v>
      </c>
      <c r="P175" s="338">
        <v>10</v>
      </c>
      <c r="Q175" s="952"/>
      <c r="R175" s="952"/>
      <c r="S175" s="1166">
        <v>10</v>
      </c>
      <c r="T175" s="1166"/>
      <c r="U175" s="952">
        <v>1200</v>
      </c>
      <c r="V175" s="339">
        <f t="shared" si="2"/>
        <v>0</v>
      </c>
    </row>
    <row r="176" spans="4:23" ht="15" x14ac:dyDescent="0.2">
      <c r="D176" s="956">
        <v>160</v>
      </c>
      <c r="E176" s="333">
        <v>36889</v>
      </c>
      <c r="F176" s="1156" t="s">
        <v>214</v>
      </c>
      <c r="G176" s="334">
        <v>61</v>
      </c>
      <c r="H176" s="334">
        <v>617</v>
      </c>
      <c r="I176" s="334">
        <v>35160</v>
      </c>
      <c r="J176" s="334">
        <v>1</v>
      </c>
      <c r="K176" s="1176" t="s">
        <v>230</v>
      </c>
      <c r="L176" s="334"/>
      <c r="M176" s="334"/>
      <c r="N176" s="334" t="s">
        <v>270</v>
      </c>
      <c r="O176" s="1037">
        <v>400</v>
      </c>
      <c r="P176" s="338">
        <v>10</v>
      </c>
      <c r="Q176" s="952"/>
      <c r="R176" s="952"/>
      <c r="S176" s="1166">
        <v>10</v>
      </c>
      <c r="T176" s="1166"/>
      <c r="U176" s="952">
        <v>400</v>
      </c>
      <c r="V176" s="339">
        <f t="shared" si="2"/>
        <v>0</v>
      </c>
    </row>
    <row r="177" spans="4:24" ht="15" x14ac:dyDescent="0.2">
      <c r="D177" s="956">
        <v>161</v>
      </c>
      <c r="E177" s="333">
        <v>36889</v>
      </c>
      <c r="F177" s="1156" t="s">
        <v>214</v>
      </c>
      <c r="G177" s="334">
        <v>61</v>
      </c>
      <c r="H177" s="334">
        <v>617</v>
      </c>
      <c r="I177" s="334">
        <v>35241</v>
      </c>
      <c r="J177" s="334">
        <v>1</v>
      </c>
      <c r="K177" s="1176" t="s">
        <v>271</v>
      </c>
      <c r="L177" s="334"/>
      <c r="M177" s="334"/>
      <c r="N177" s="334" t="s">
        <v>270</v>
      </c>
      <c r="O177" s="1037">
        <v>400</v>
      </c>
      <c r="P177" s="338">
        <v>10</v>
      </c>
      <c r="Q177" s="952"/>
      <c r="R177" s="952"/>
      <c r="S177" s="1166">
        <v>10</v>
      </c>
      <c r="T177" s="1166"/>
      <c r="U177" s="952">
        <v>400</v>
      </c>
      <c r="V177" s="339">
        <f t="shared" si="2"/>
        <v>0</v>
      </c>
    </row>
    <row r="178" spans="4:24" ht="15" x14ac:dyDescent="0.2">
      <c r="D178" s="956">
        <v>162</v>
      </c>
      <c r="E178" s="333">
        <v>36889</v>
      </c>
      <c r="F178" s="1156" t="s">
        <v>214</v>
      </c>
      <c r="G178" s="334">
        <v>61</v>
      </c>
      <c r="H178" s="334">
        <v>617</v>
      </c>
      <c r="I178" s="334">
        <v>35047</v>
      </c>
      <c r="J178" s="334">
        <v>1</v>
      </c>
      <c r="K178" s="1176" t="s">
        <v>271</v>
      </c>
      <c r="L178" s="334"/>
      <c r="M178" s="334"/>
      <c r="N178" s="334" t="s">
        <v>270</v>
      </c>
      <c r="O178" s="1037">
        <v>400</v>
      </c>
      <c r="P178" s="338">
        <v>10</v>
      </c>
      <c r="Q178" s="952"/>
      <c r="R178" s="952"/>
      <c r="S178" s="1166">
        <v>10</v>
      </c>
      <c r="T178" s="1166"/>
      <c r="U178" s="952">
        <v>400</v>
      </c>
      <c r="V178" s="339">
        <f t="shared" si="2"/>
        <v>0</v>
      </c>
    </row>
    <row r="179" spans="4:24" ht="15" x14ac:dyDescent="0.2">
      <c r="D179" s="956">
        <v>163</v>
      </c>
      <c r="E179" s="333">
        <v>36889</v>
      </c>
      <c r="F179" s="1156" t="s">
        <v>214</v>
      </c>
      <c r="G179" s="334">
        <v>61</v>
      </c>
      <c r="H179" s="334">
        <v>617</v>
      </c>
      <c r="I179" s="334">
        <v>35269</v>
      </c>
      <c r="J179" s="334">
        <v>1</v>
      </c>
      <c r="K179" s="1176" t="s">
        <v>271</v>
      </c>
      <c r="L179" s="334"/>
      <c r="M179" s="334"/>
      <c r="N179" s="334" t="s">
        <v>270</v>
      </c>
      <c r="O179" s="1037">
        <v>400</v>
      </c>
      <c r="P179" s="338">
        <v>10</v>
      </c>
      <c r="Q179" s="952"/>
      <c r="R179" s="952"/>
      <c r="S179" s="1166">
        <v>10</v>
      </c>
      <c r="T179" s="1166"/>
      <c r="U179" s="952">
        <v>400</v>
      </c>
      <c r="V179" s="339">
        <f t="shared" si="2"/>
        <v>0</v>
      </c>
    </row>
    <row r="180" spans="4:24" ht="15" x14ac:dyDescent="0.2">
      <c r="D180" s="956">
        <v>164</v>
      </c>
      <c r="E180" s="333">
        <v>36889</v>
      </c>
      <c r="F180" s="1156" t="s">
        <v>214</v>
      </c>
      <c r="G180" s="334">
        <v>61</v>
      </c>
      <c r="H180" s="334">
        <v>617</v>
      </c>
      <c r="I180" s="334">
        <v>127991</v>
      </c>
      <c r="J180" s="334">
        <v>1</v>
      </c>
      <c r="K180" s="1176" t="s">
        <v>85</v>
      </c>
      <c r="L180" s="334"/>
      <c r="M180" s="334"/>
      <c r="N180" s="334" t="s">
        <v>270</v>
      </c>
      <c r="O180" s="1037">
        <v>2770.87</v>
      </c>
      <c r="P180" s="338">
        <v>10</v>
      </c>
      <c r="Q180" s="952"/>
      <c r="R180" s="952"/>
      <c r="S180" s="1166">
        <v>10</v>
      </c>
      <c r="T180" s="1166"/>
      <c r="U180" s="952">
        <v>2770.87</v>
      </c>
      <c r="V180" s="339">
        <f t="shared" si="2"/>
        <v>0</v>
      </c>
    </row>
    <row r="181" spans="4:24" ht="15" x14ac:dyDescent="0.2">
      <c r="D181" s="956">
        <v>165</v>
      </c>
      <c r="E181" s="333">
        <v>36889</v>
      </c>
      <c r="F181" s="1156" t="s">
        <v>214</v>
      </c>
      <c r="G181" s="334">
        <v>61</v>
      </c>
      <c r="H181" s="334">
        <v>617</v>
      </c>
      <c r="I181" s="334">
        <v>35164</v>
      </c>
      <c r="J181" s="334">
        <v>1</v>
      </c>
      <c r="K181" s="1176" t="s">
        <v>85</v>
      </c>
      <c r="L181" s="334"/>
      <c r="M181" s="334"/>
      <c r="N181" s="334" t="s">
        <v>270</v>
      </c>
      <c r="O181" s="1037">
        <v>2770.87</v>
      </c>
      <c r="P181" s="338">
        <v>10</v>
      </c>
      <c r="Q181" s="952"/>
      <c r="R181" s="952"/>
      <c r="S181" s="1166">
        <v>10</v>
      </c>
      <c r="T181" s="1166"/>
      <c r="U181" s="952">
        <v>2770.87</v>
      </c>
      <c r="V181" s="339">
        <f t="shared" ref="V181:V244" si="3">IF(P181=0,"N/A",+O181-U181)</f>
        <v>0</v>
      </c>
    </row>
    <row r="182" spans="4:24" ht="15" x14ac:dyDescent="0.2">
      <c r="D182" s="956">
        <v>166</v>
      </c>
      <c r="E182" s="333">
        <v>36889</v>
      </c>
      <c r="F182" s="1156" t="s">
        <v>214</v>
      </c>
      <c r="G182" s="334">
        <v>61</v>
      </c>
      <c r="H182" s="334">
        <v>617</v>
      </c>
      <c r="I182" s="334">
        <v>3514</v>
      </c>
      <c r="J182" s="334">
        <v>1</v>
      </c>
      <c r="K182" s="1176" t="s">
        <v>85</v>
      </c>
      <c r="L182" s="334"/>
      <c r="M182" s="334" t="s">
        <v>19</v>
      </c>
      <c r="N182" s="334" t="s">
        <v>270</v>
      </c>
      <c r="O182" s="1037">
        <v>2770.87</v>
      </c>
      <c r="P182" s="338">
        <v>10</v>
      </c>
      <c r="Q182" s="952"/>
      <c r="R182" s="952"/>
      <c r="S182" s="1166">
        <v>10</v>
      </c>
      <c r="T182" s="1166"/>
      <c r="U182" s="952">
        <v>2770.87</v>
      </c>
      <c r="V182" s="339">
        <f t="shared" si="3"/>
        <v>0</v>
      </c>
    </row>
    <row r="183" spans="4:24" ht="15" x14ac:dyDescent="0.2">
      <c r="D183" s="956">
        <v>167</v>
      </c>
      <c r="E183" s="333">
        <v>36889</v>
      </c>
      <c r="F183" s="1156" t="s">
        <v>214</v>
      </c>
      <c r="G183" s="334">
        <v>61</v>
      </c>
      <c r="H183" s="334">
        <v>617</v>
      </c>
      <c r="I183" s="334">
        <v>35063</v>
      </c>
      <c r="J183" s="334">
        <v>1</v>
      </c>
      <c r="K183" s="1176" t="s">
        <v>272</v>
      </c>
      <c r="L183" s="334"/>
      <c r="M183" s="334" t="s">
        <v>19</v>
      </c>
      <c r="N183" s="334" t="s">
        <v>270</v>
      </c>
      <c r="O183" s="1037">
        <v>600</v>
      </c>
      <c r="P183" s="338">
        <v>10</v>
      </c>
      <c r="Q183" s="952"/>
      <c r="R183" s="952"/>
      <c r="S183" s="1166">
        <v>10</v>
      </c>
      <c r="T183" s="1166"/>
      <c r="U183" s="952">
        <v>600</v>
      </c>
      <c r="V183" s="339">
        <f t="shared" si="3"/>
        <v>0</v>
      </c>
      <c r="W183" s="1255"/>
    </row>
    <row r="184" spans="4:24" ht="15" x14ac:dyDescent="0.2">
      <c r="D184" s="956">
        <v>168</v>
      </c>
      <c r="E184" s="333">
        <v>36889</v>
      </c>
      <c r="F184" s="1156" t="s">
        <v>214</v>
      </c>
      <c r="G184" s="334">
        <v>61</v>
      </c>
      <c r="H184" s="334">
        <v>617</v>
      </c>
      <c r="I184" s="334">
        <v>35069</v>
      </c>
      <c r="J184" s="334">
        <v>1</v>
      </c>
      <c r="K184" s="1176" t="s">
        <v>108</v>
      </c>
      <c r="L184" s="334"/>
      <c r="M184" s="334"/>
      <c r="N184" s="334" t="s">
        <v>270</v>
      </c>
      <c r="O184" s="1037">
        <v>600</v>
      </c>
      <c r="P184" s="338">
        <v>10</v>
      </c>
      <c r="Q184" s="952"/>
      <c r="R184" s="952"/>
      <c r="S184" s="1166">
        <v>10</v>
      </c>
      <c r="T184" s="1166"/>
      <c r="U184" s="952">
        <v>600</v>
      </c>
      <c r="V184" s="339">
        <f t="shared" si="3"/>
        <v>0</v>
      </c>
    </row>
    <row r="185" spans="4:24" ht="15" x14ac:dyDescent="0.2">
      <c r="D185" s="956">
        <v>169</v>
      </c>
      <c r="E185" s="333">
        <v>36889</v>
      </c>
      <c r="F185" s="1156" t="s">
        <v>214</v>
      </c>
      <c r="G185" s="334">
        <v>61</v>
      </c>
      <c r="H185" s="334">
        <v>617</v>
      </c>
      <c r="I185" s="334"/>
      <c r="J185" s="334">
        <v>1</v>
      </c>
      <c r="K185" s="1176" t="s">
        <v>250</v>
      </c>
      <c r="L185" s="334"/>
      <c r="M185" s="334" t="s">
        <v>273</v>
      </c>
      <c r="N185" s="334" t="s">
        <v>270</v>
      </c>
      <c r="O185" s="1037">
        <v>850</v>
      </c>
      <c r="P185" s="338">
        <v>10</v>
      </c>
      <c r="Q185" s="952"/>
      <c r="R185" s="952"/>
      <c r="S185" s="1166">
        <v>10</v>
      </c>
      <c r="T185" s="1166"/>
      <c r="U185" s="952">
        <v>850</v>
      </c>
      <c r="V185" s="339">
        <f t="shared" si="3"/>
        <v>0</v>
      </c>
    </row>
    <row r="186" spans="4:24" ht="15" x14ac:dyDescent="0.2">
      <c r="D186" s="956">
        <v>170</v>
      </c>
      <c r="E186" s="333">
        <v>36889</v>
      </c>
      <c r="F186" s="1156" t="s">
        <v>214</v>
      </c>
      <c r="G186" s="334">
        <v>61</v>
      </c>
      <c r="H186" s="334">
        <v>617</v>
      </c>
      <c r="I186" s="334"/>
      <c r="J186" s="334">
        <v>1</v>
      </c>
      <c r="K186" s="1176" t="s">
        <v>274</v>
      </c>
      <c r="L186" s="334"/>
      <c r="M186" s="334"/>
      <c r="N186" s="334" t="s">
        <v>270</v>
      </c>
      <c r="O186" s="1037">
        <v>1600</v>
      </c>
      <c r="P186" s="338">
        <v>10</v>
      </c>
      <c r="Q186" s="952"/>
      <c r="R186" s="952"/>
      <c r="S186" s="1166">
        <v>10</v>
      </c>
      <c r="T186" s="1166"/>
      <c r="U186" s="952">
        <v>1600</v>
      </c>
      <c r="V186" s="339">
        <f t="shared" si="3"/>
        <v>0</v>
      </c>
      <c r="X186" s="1255"/>
    </row>
    <row r="187" spans="4:24" ht="15" x14ac:dyDescent="0.2">
      <c r="D187" s="956">
        <v>171</v>
      </c>
      <c r="E187" s="333">
        <v>36889</v>
      </c>
      <c r="F187" s="1156" t="s">
        <v>214</v>
      </c>
      <c r="G187" s="334">
        <v>61</v>
      </c>
      <c r="H187" s="334">
        <v>617</v>
      </c>
      <c r="I187" s="334">
        <v>35071</v>
      </c>
      <c r="J187" s="334">
        <v>1</v>
      </c>
      <c r="K187" s="1176" t="s">
        <v>275</v>
      </c>
      <c r="L187" s="334" t="s">
        <v>1657</v>
      </c>
      <c r="M187" s="334"/>
      <c r="N187" s="334" t="s">
        <v>276</v>
      </c>
      <c r="O187" s="1037">
        <v>2000</v>
      </c>
      <c r="P187" s="338">
        <v>10</v>
      </c>
      <c r="Q187" s="952"/>
      <c r="R187" s="952"/>
      <c r="S187" s="1166">
        <v>10</v>
      </c>
      <c r="T187" s="1166"/>
      <c r="U187" s="952">
        <v>2000</v>
      </c>
      <c r="V187" s="339">
        <f t="shared" si="3"/>
        <v>0</v>
      </c>
    </row>
    <row r="188" spans="4:24" ht="15" x14ac:dyDescent="0.2">
      <c r="D188" s="956">
        <v>172</v>
      </c>
      <c r="E188" s="333">
        <v>36889</v>
      </c>
      <c r="F188" s="1156" t="s">
        <v>214</v>
      </c>
      <c r="G188" s="334">
        <v>61</v>
      </c>
      <c r="H188" s="334">
        <v>617</v>
      </c>
      <c r="I188" s="334">
        <v>35072</v>
      </c>
      <c r="J188" s="334">
        <v>1</v>
      </c>
      <c r="K188" s="1176" t="s">
        <v>277</v>
      </c>
      <c r="L188" s="334"/>
      <c r="M188" s="334"/>
      <c r="N188" s="334" t="s">
        <v>276</v>
      </c>
      <c r="O188" s="1037">
        <v>800</v>
      </c>
      <c r="P188" s="338">
        <v>10</v>
      </c>
      <c r="Q188" s="952"/>
      <c r="R188" s="952"/>
      <c r="S188" s="1166">
        <v>10</v>
      </c>
      <c r="T188" s="1166"/>
      <c r="U188" s="952">
        <v>800</v>
      </c>
      <c r="V188" s="339">
        <f t="shared" si="3"/>
        <v>0</v>
      </c>
    </row>
    <row r="189" spans="4:24" ht="15" x14ac:dyDescent="0.2">
      <c r="D189" s="956">
        <v>173</v>
      </c>
      <c r="E189" s="333">
        <v>36889</v>
      </c>
      <c r="F189" s="1156" t="s">
        <v>214</v>
      </c>
      <c r="G189" s="334">
        <v>61</v>
      </c>
      <c r="H189" s="334">
        <v>617</v>
      </c>
      <c r="I189" s="334">
        <v>7877</v>
      </c>
      <c r="J189" s="334">
        <v>1</v>
      </c>
      <c r="K189" s="1176" t="s">
        <v>274</v>
      </c>
      <c r="L189" s="334"/>
      <c r="M189" s="334"/>
      <c r="N189" s="334" t="s">
        <v>276</v>
      </c>
      <c r="O189" s="1037">
        <v>1600</v>
      </c>
      <c r="P189" s="338">
        <v>10</v>
      </c>
      <c r="Q189" s="952"/>
      <c r="R189" s="952"/>
      <c r="S189" s="1166">
        <v>10</v>
      </c>
      <c r="T189" s="1166"/>
      <c r="U189" s="952">
        <v>1600</v>
      </c>
      <c r="V189" s="339">
        <f t="shared" si="3"/>
        <v>0</v>
      </c>
    </row>
    <row r="190" spans="4:24" ht="15" x14ac:dyDescent="0.2">
      <c r="D190" s="956">
        <v>174</v>
      </c>
      <c r="E190" s="333">
        <v>36889</v>
      </c>
      <c r="F190" s="1156" t="s">
        <v>214</v>
      </c>
      <c r="G190" s="334">
        <v>61</v>
      </c>
      <c r="H190" s="334">
        <v>617</v>
      </c>
      <c r="I190" s="334"/>
      <c r="J190" s="334">
        <v>4</v>
      </c>
      <c r="K190" s="1176" t="s">
        <v>278</v>
      </c>
      <c r="L190" s="334"/>
      <c r="M190" s="334"/>
      <c r="N190" s="334" t="s">
        <v>276</v>
      </c>
      <c r="O190" s="1037">
        <v>400</v>
      </c>
      <c r="P190" s="338">
        <v>10</v>
      </c>
      <c r="Q190" s="952"/>
      <c r="R190" s="952"/>
      <c r="S190" s="1166">
        <v>10</v>
      </c>
      <c r="T190" s="1166"/>
      <c r="U190" s="952">
        <v>400</v>
      </c>
      <c r="V190" s="339">
        <f t="shared" si="3"/>
        <v>0</v>
      </c>
    </row>
    <row r="191" spans="4:24" ht="15" x14ac:dyDescent="0.2">
      <c r="D191" s="956">
        <v>175</v>
      </c>
      <c r="E191" s="333">
        <v>36889</v>
      </c>
      <c r="F191" s="1156" t="s">
        <v>214</v>
      </c>
      <c r="G191" s="334">
        <v>61</v>
      </c>
      <c r="H191" s="334">
        <v>617</v>
      </c>
      <c r="I191" s="334">
        <v>126869</v>
      </c>
      <c r="J191" s="334">
        <v>1</v>
      </c>
      <c r="K191" s="1176" t="s">
        <v>279</v>
      </c>
      <c r="L191" s="334"/>
      <c r="M191" s="334" t="s">
        <v>24</v>
      </c>
      <c r="N191" s="334" t="s">
        <v>276</v>
      </c>
      <c r="O191" s="1037">
        <v>2880</v>
      </c>
      <c r="P191" s="338">
        <v>10</v>
      </c>
      <c r="Q191" s="952"/>
      <c r="R191" s="952"/>
      <c r="S191" s="1166">
        <v>5</v>
      </c>
      <c r="T191" s="1166"/>
      <c r="U191" s="952">
        <v>2880</v>
      </c>
      <c r="V191" s="339">
        <f t="shared" si="3"/>
        <v>0</v>
      </c>
    </row>
    <row r="192" spans="4:24" ht="30" x14ac:dyDescent="0.2">
      <c r="D192" s="956">
        <v>176</v>
      </c>
      <c r="E192" s="1034">
        <v>36889</v>
      </c>
      <c r="F192" s="1156" t="s">
        <v>214</v>
      </c>
      <c r="G192" s="334">
        <v>61</v>
      </c>
      <c r="H192" s="334">
        <v>617</v>
      </c>
      <c r="I192" s="334">
        <v>35178</v>
      </c>
      <c r="J192" s="334">
        <v>1</v>
      </c>
      <c r="K192" s="1176" t="s">
        <v>249</v>
      </c>
      <c r="L192" s="334"/>
      <c r="M192" s="334"/>
      <c r="N192" s="334" t="s">
        <v>276</v>
      </c>
      <c r="O192" s="1037">
        <v>1382.4</v>
      </c>
      <c r="P192" s="338">
        <v>10</v>
      </c>
      <c r="Q192" s="952"/>
      <c r="R192" s="952"/>
      <c r="S192" s="1166">
        <v>10</v>
      </c>
      <c r="T192" s="1166"/>
      <c r="U192" s="952">
        <v>1382.4</v>
      </c>
      <c r="V192" s="339">
        <f t="shared" si="3"/>
        <v>0</v>
      </c>
    </row>
    <row r="193" spans="4:22" ht="15" x14ac:dyDescent="0.2">
      <c r="D193" s="956">
        <v>177</v>
      </c>
      <c r="E193" s="1034">
        <v>36889</v>
      </c>
      <c r="F193" s="1156" t="s">
        <v>214</v>
      </c>
      <c r="G193" s="334">
        <v>61</v>
      </c>
      <c r="H193" s="334">
        <v>617</v>
      </c>
      <c r="I193" s="334"/>
      <c r="J193" s="334">
        <v>1</v>
      </c>
      <c r="K193" s="1176" t="s">
        <v>280</v>
      </c>
      <c r="L193" s="334"/>
      <c r="M193" s="334"/>
      <c r="N193" s="334" t="s">
        <v>276</v>
      </c>
      <c r="O193" s="1037">
        <v>1600</v>
      </c>
      <c r="P193" s="338">
        <v>10</v>
      </c>
      <c r="Q193" s="952"/>
      <c r="R193" s="952"/>
      <c r="S193" s="1166">
        <v>10</v>
      </c>
      <c r="T193" s="1166"/>
      <c r="U193" s="952">
        <v>1600</v>
      </c>
      <c r="V193" s="339">
        <f t="shared" si="3"/>
        <v>0</v>
      </c>
    </row>
    <row r="194" spans="4:22" ht="15" x14ac:dyDescent="0.2">
      <c r="D194" s="956">
        <v>178</v>
      </c>
      <c r="E194" s="1034">
        <v>36889</v>
      </c>
      <c r="F194" s="1156" t="s">
        <v>214</v>
      </c>
      <c r="G194" s="334">
        <v>61</v>
      </c>
      <c r="H194" s="334">
        <v>617</v>
      </c>
      <c r="I194" s="334">
        <v>126867</v>
      </c>
      <c r="J194" s="334">
        <v>1</v>
      </c>
      <c r="K194" s="1176" t="s">
        <v>281</v>
      </c>
      <c r="L194" s="334"/>
      <c r="M194" s="334" t="s">
        <v>81</v>
      </c>
      <c r="N194" s="334" t="s">
        <v>713</v>
      </c>
      <c r="O194" s="1037">
        <v>6960</v>
      </c>
      <c r="P194" s="338">
        <v>10</v>
      </c>
      <c r="Q194" s="952"/>
      <c r="R194" s="952"/>
      <c r="S194" s="1166">
        <v>10</v>
      </c>
      <c r="T194" s="1166"/>
      <c r="U194" s="952">
        <v>6960</v>
      </c>
      <c r="V194" s="339">
        <f t="shared" si="3"/>
        <v>0</v>
      </c>
    </row>
    <row r="195" spans="4:22" ht="15" x14ac:dyDescent="0.2">
      <c r="D195" s="956">
        <v>179</v>
      </c>
      <c r="E195" s="1034">
        <v>41795</v>
      </c>
      <c r="F195" s="1156" t="s">
        <v>214</v>
      </c>
      <c r="G195" s="334">
        <v>61</v>
      </c>
      <c r="H195" s="334" t="s">
        <v>1108</v>
      </c>
      <c r="I195" s="334"/>
      <c r="J195" s="334">
        <v>1</v>
      </c>
      <c r="K195" s="1176" t="s">
        <v>115</v>
      </c>
      <c r="L195" s="334"/>
      <c r="M195" s="334" t="s">
        <v>116</v>
      </c>
      <c r="N195" s="334" t="s">
        <v>201</v>
      </c>
      <c r="O195" s="1037">
        <v>2495</v>
      </c>
      <c r="P195" s="338">
        <v>10</v>
      </c>
      <c r="Q195" s="339">
        <f>IF(P195=0,"N/A",+O195/P195)</f>
        <v>249.5</v>
      </c>
      <c r="R195" s="1242">
        <f>IF(P195=0,"N/A",+Q195/12)</f>
        <v>20.791666666666668</v>
      </c>
      <c r="S195" s="1157">
        <v>3</v>
      </c>
      <c r="T195" s="1157">
        <v>3</v>
      </c>
      <c r="U195" s="339">
        <f>IF(P195=0,"N/A",+Q195*S195+R195*T195)</f>
        <v>810.875</v>
      </c>
      <c r="V195" s="339">
        <f t="shared" si="3"/>
        <v>1684.125</v>
      </c>
    </row>
    <row r="196" spans="4:22" ht="15" x14ac:dyDescent="0.2">
      <c r="D196" s="956">
        <v>180</v>
      </c>
      <c r="E196" s="1034">
        <v>41795</v>
      </c>
      <c r="F196" s="1156" t="s">
        <v>214</v>
      </c>
      <c r="G196" s="334">
        <v>61</v>
      </c>
      <c r="H196" s="334" t="s">
        <v>1108</v>
      </c>
      <c r="I196" s="334"/>
      <c r="J196" s="334">
        <v>1</v>
      </c>
      <c r="K196" s="1176" t="s">
        <v>1094</v>
      </c>
      <c r="L196" s="334"/>
      <c r="M196" s="334" t="s">
        <v>203</v>
      </c>
      <c r="N196" s="334" t="s">
        <v>201</v>
      </c>
      <c r="O196" s="1037">
        <v>2954.63</v>
      </c>
      <c r="P196" s="338">
        <v>10</v>
      </c>
      <c r="Q196" s="339">
        <f>IF(P196=0,"N/A",+O196/P196)</f>
        <v>295.46300000000002</v>
      </c>
      <c r="R196" s="1242">
        <v>24.62</v>
      </c>
      <c r="S196" s="1157">
        <v>3</v>
      </c>
      <c r="T196" s="1157">
        <v>3</v>
      </c>
      <c r="U196" s="339">
        <f>IF(P196=0,"N/A",+Q196*S196+R200*T196)</f>
        <v>886.38900000000012</v>
      </c>
      <c r="V196" s="339">
        <f t="shared" si="3"/>
        <v>2068.241</v>
      </c>
    </row>
    <row r="197" spans="4:22" ht="15" x14ac:dyDescent="0.2">
      <c r="D197" s="956">
        <v>181</v>
      </c>
      <c r="E197" s="1034">
        <v>40395</v>
      </c>
      <c r="F197" s="1156" t="s">
        <v>214</v>
      </c>
      <c r="G197" s="334">
        <v>61</v>
      </c>
      <c r="H197" s="334">
        <v>617</v>
      </c>
      <c r="I197" s="334"/>
      <c r="J197" s="334">
        <v>1</v>
      </c>
      <c r="K197" s="1176" t="s">
        <v>552</v>
      </c>
      <c r="L197" s="334" t="s">
        <v>553</v>
      </c>
      <c r="M197" s="334"/>
      <c r="N197" s="334" t="s">
        <v>201</v>
      </c>
      <c r="O197" s="1253">
        <v>3125.01</v>
      </c>
      <c r="P197" s="338">
        <v>5</v>
      </c>
      <c r="Q197" s="952"/>
      <c r="R197" s="952"/>
      <c r="S197" s="1166">
        <v>5</v>
      </c>
      <c r="T197" s="1166"/>
      <c r="U197" s="952">
        <v>3125.01</v>
      </c>
      <c r="V197" s="339">
        <f t="shared" si="3"/>
        <v>0</v>
      </c>
    </row>
    <row r="198" spans="4:22" ht="30" x14ac:dyDescent="0.2">
      <c r="D198" s="956">
        <v>182</v>
      </c>
      <c r="E198" s="1034">
        <v>40395</v>
      </c>
      <c r="F198" s="1156" t="s">
        <v>214</v>
      </c>
      <c r="G198" s="334">
        <v>61</v>
      </c>
      <c r="H198" s="334">
        <v>617</v>
      </c>
      <c r="I198" s="334"/>
      <c r="J198" s="334">
        <v>2</v>
      </c>
      <c r="K198" s="1176" t="s">
        <v>555</v>
      </c>
      <c r="L198" s="334" t="s">
        <v>554</v>
      </c>
      <c r="M198" s="334"/>
      <c r="N198" s="334" t="s">
        <v>201</v>
      </c>
      <c r="O198" s="1253">
        <v>10750</v>
      </c>
      <c r="P198" s="338">
        <v>5</v>
      </c>
      <c r="Q198" s="952"/>
      <c r="R198" s="952"/>
      <c r="S198" s="1166">
        <v>5</v>
      </c>
      <c r="T198" s="1166"/>
      <c r="U198" s="952">
        <v>10750</v>
      </c>
      <c r="V198" s="339">
        <f t="shared" si="3"/>
        <v>0</v>
      </c>
    </row>
    <row r="199" spans="4:22" ht="30" x14ac:dyDescent="0.2">
      <c r="D199" s="956">
        <v>183</v>
      </c>
      <c r="E199" s="1034">
        <v>40395</v>
      </c>
      <c r="F199" s="1156" t="s">
        <v>214</v>
      </c>
      <c r="G199" s="334">
        <v>61</v>
      </c>
      <c r="H199" s="334">
        <v>617</v>
      </c>
      <c r="I199" s="334"/>
      <c r="J199" s="334">
        <v>6</v>
      </c>
      <c r="K199" s="1176" t="s">
        <v>556</v>
      </c>
      <c r="L199" s="334"/>
      <c r="M199" s="334"/>
      <c r="N199" s="334" t="s">
        <v>201</v>
      </c>
      <c r="O199" s="1253">
        <v>3450</v>
      </c>
      <c r="P199" s="338">
        <v>5</v>
      </c>
      <c r="Q199" s="952"/>
      <c r="R199" s="1923"/>
      <c r="S199" s="1166">
        <v>5</v>
      </c>
      <c r="T199" s="1166"/>
      <c r="U199" s="952">
        <v>3450</v>
      </c>
      <c r="V199" s="339">
        <f t="shared" si="3"/>
        <v>0</v>
      </c>
    </row>
    <row r="200" spans="4:22" ht="30" x14ac:dyDescent="0.2">
      <c r="D200" s="956">
        <v>184</v>
      </c>
      <c r="E200" s="1034">
        <v>36889</v>
      </c>
      <c r="F200" s="1156" t="s">
        <v>214</v>
      </c>
      <c r="G200" s="334">
        <v>61</v>
      </c>
      <c r="H200" s="334">
        <v>617</v>
      </c>
      <c r="I200" s="334">
        <v>35102</v>
      </c>
      <c r="J200" s="334">
        <v>1</v>
      </c>
      <c r="K200" s="1176" t="s">
        <v>282</v>
      </c>
      <c r="L200" s="334"/>
      <c r="M200" s="334"/>
      <c r="N200" s="334" t="s">
        <v>713</v>
      </c>
      <c r="O200" s="1037">
        <v>2200</v>
      </c>
      <c r="P200" s="338">
        <v>10</v>
      </c>
      <c r="Q200" s="952"/>
      <c r="R200" s="1923"/>
      <c r="S200" s="1166">
        <v>10</v>
      </c>
      <c r="T200" s="1166"/>
      <c r="U200" s="952">
        <v>2200</v>
      </c>
      <c r="V200" s="339">
        <f t="shared" si="3"/>
        <v>0</v>
      </c>
    </row>
    <row r="201" spans="4:22" ht="30" x14ac:dyDescent="0.2">
      <c r="D201" s="956">
        <v>185</v>
      </c>
      <c r="E201" s="1034">
        <v>36889</v>
      </c>
      <c r="F201" s="1156" t="s">
        <v>214</v>
      </c>
      <c r="G201" s="334">
        <v>61</v>
      </c>
      <c r="H201" s="334">
        <v>617</v>
      </c>
      <c r="I201" s="334">
        <v>127139</v>
      </c>
      <c r="J201" s="334">
        <v>1</v>
      </c>
      <c r="K201" s="1176" t="s">
        <v>283</v>
      </c>
      <c r="L201" s="334"/>
      <c r="M201" s="334"/>
      <c r="N201" s="334" t="s">
        <v>201</v>
      </c>
      <c r="O201" s="1037">
        <v>1382.4</v>
      </c>
      <c r="P201" s="338">
        <v>10</v>
      </c>
      <c r="Q201" s="952"/>
      <c r="R201" s="952"/>
      <c r="S201" s="1166">
        <v>10</v>
      </c>
      <c r="T201" s="1166"/>
      <c r="U201" s="952">
        <v>1382.4</v>
      </c>
      <c r="V201" s="339">
        <f t="shared" si="3"/>
        <v>0</v>
      </c>
    </row>
    <row r="202" spans="4:22" ht="15" x14ac:dyDescent="0.2">
      <c r="D202" s="956">
        <v>186</v>
      </c>
      <c r="E202" s="1034">
        <v>36889</v>
      </c>
      <c r="F202" s="1156" t="s">
        <v>214</v>
      </c>
      <c r="G202" s="334">
        <v>61</v>
      </c>
      <c r="H202" s="334">
        <v>617</v>
      </c>
      <c r="I202" s="334"/>
      <c r="J202" s="334">
        <v>1</v>
      </c>
      <c r="K202" s="1176" t="s">
        <v>714</v>
      </c>
      <c r="L202" s="334"/>
      <c r="M202" s="334"/>
      <c r="N202" s="334" t="s">
        <v>201</v>
      </c>
      <c r="O202" s="1037">
        <v>1382.4</v>
      </c>
      <c r="P202" s="338">
        <v>10</v>
      </c>
      <c r="Q202" s="952"/>
      <c r="R202" s="952"/>
      <c r="S202" s="1166">
        <v>10</v>
      </c>
      <c r="T202" s="1166"/>
      <c r="U202" s="952">
        <v>1382.4</v>
      </c>
      <c r="V202" s="339">
        <f t="shared" si="3"/>
        <v>0</v>
      </c>
    </row>
    <row r="203" spans="4:22" ht="15" x14ac:dyDescent="0.2">
      <c r="D203" s="956">
        <v>187</v>
      </c>
      <c r="E203" s="333">
        <v>37008</v>
      </c>
      <c r="F203" s="1156" t="s">
        <v>214</v>
      </c>
      <c r="G203" s="334">
        <v>61</v>
      </c>
      <c r="H203" s="334">
        <v>617</v>
      </c>
      <c r="I203" s="334"/>
      <c r="J203" s="334">
        <v>1</v>
      </c>
      <c r="K203" s="1176" t="s">
        <v>285</v>
      </c>
      <c r="L203" s="334"/>
      <c r="M203" s="334" t="s">
        <v>105</v>
      </c>
      <c r="N203" s="334" t="s">
        <v>201</v>
      </c>
      <c r="O203" s="1037">
        <v>16634.400000000001</v>
      </c>
      <c r="P203" s="338">
        <v>10</v>
      </c>
      <c r="Q203" s="952"/>
      <c r="R203" s="952"/>
      <c r="S203" s="1166">
        <v>10</v>
      </c>
      <c r="T203" s="1166"/>
      <c r="U203" s="952">
        <v>16634.400000000001</v>
      </c>
      <c r="V203" s="339">
        <f t="shared" si="3"/>
        <v>0</v>
      </c>
    </row>
    <row r="204" spans="4:22" ht="15" x14ac:dyDescent="0.2">
      <c r="D204" s="956">
        <v>188</v>
      </c>
      <c r="E204" s="333">
        <v>39426</v>
      </c>
      <c r="F204" s="1156" t="s">
        <v>214</v>
      </c>
      <c r="G204" s="334">
        <v>61</v>
      </c>
      <c r="H204" s="334">
        <v>617</v>
      </c>
      <c r="I204" s="334"/>
      <c r="J204" s="334">
        <v>1</v>
      </c>
      <c r="K204" s="1176" t="s">
        <v>286</v>
      </c>
      <c r="L204" s="334"/>
      <c r="M204" s="334"/>
      <c r="N204" s="334" t="s">
        <v>201</v>
      </c>
      <c r="O204" s="1037">
        <v>2595</v>
      </c>
      <c r="P204" s="338">
        <v>10</v>
      </c>
      <c r="Q204" s="1242">
        <f>IF(P204=0,"N/A",+O204/P204)</f>
        <v>259.5</v>
      </c>
      <c r="R204" s="1242">
        <f>IF(P204=0,"N/A",+Q204/12)</f>
        <v>21.625</v>
      </c>
      <c r="S204" s="1284">
        <v>9</v>
      </c>
      <c r="T204" s="1284">
        <v>9</v>
      </c>
      <c r="U204" s="1242">
        <f>IF(P204=0,"N/A",+Q204*S204+R204*T204)</f>
        <v>2530.125</v>
      </c>
      <c r="V204" s="1242">
        <f>IF(P204=0,"N/A",+O204-U204)</f>
        <v>64.875</v>
      </c>
    </row>
    <row r="205" spans="4:22" ht="15" x14ac:dyDescent="0.2">
      <c r="D205" s="956">
        <v>189</v>
      </c>
      <c r="E205" s="333">
        <v>36846</v>
      </c>
      <c r="F205" s="1156" t="s">
        <v>214</v>
      </c>
      <c r="G205" s="334">
        <v>61</v>
      </c>
      <c r="H205" s="334">
        <v>617</v>
      </c>
      <c r="I205" s="334" t="s">
        <v>415</v>
      </c>
      <c r="J205" s="334">
        <v>1</v>
      </c>
      <c r="K205" s="1176" t="s">
        <v>287</v>
      </c>
      <c r="L205" s="334" t="s">
        <v>288</v>
      </c>
      <c r="M205" s="334"/>
      <c r="N205" s="334" t="s">
        <v>201</v>
      </c>
      <c r="O205" s="1037">
        <v>1975</v>
      </c>
      <c r="P205" s="338">
        <v>10</v>
      </c>
      <c r="Q205" s="952"/>
      <c r="R205" s="952"/>
      <c r="S205" s="1166">
        <v>10</v>
      </c>
      <c r="T205" s="1166"/>
      <c r="U205" s="952">
        <v>1975</v>
      </c>
      <c r="V205" s="339">
        <f t="shared" si="3"/>
        <v>0</v>
      </c>
    </row>
    <row r="206" spans="4:22" ht="15" x14ac:dyDescent="0.2">
      <c r="D206" s="956">
        <v>190</v>
      </c>
      <c r="E206" s="333">
        <v>36888</v>
      </c>
      <c r="F206" s="1156" t="s">
        <v>214</v>
      </c>
      <c r="G206" s="334">
        <v>61</v>
      </c>
      <c r="H206" s="334">
        <v>617</v>
      </c>
      <c r="I206" s="334">
        <v>35103</v>
      </c>
      <c r="J206" s="334">
        <v>1</v>
      </c>
      <c r="K206" s="1176" t="s">
        <v>230</v>
      </c>
      <c r="L206" s="334"/>
      <c r="M206" s="334"/>
      <c r="N206" s="334" t="s">
        <v>201</v>
      </c>
      <c r="O206" s="1037">
        <v>1200</v>
      </c>
      <c r="P206" s="338">
        <v>10</v>
      </c>
      <c r="Q206" s="952"/>
      <c r="R206" s="952"/>
      <c r="S206" s="1166">
        <v>10</v>
      </c>
      <c r="T206" s="1166"/>
      <c r="U206" s="952">
        <v>1200</v>
      </c>
      <c r="V206" s="339">
        <f t="shared" si="3"/>
        <v>0</v>
      </c>
    </row>
    <row r="207" spans="4:22" ht="15" x14ac:dyDescent="0.2">
      <c r="D207" s="956">
        <v>191</v>
      </c>
      <c r="E207" s="333">
        <v>36888</v>
      </c>
      <c r="F207" s="1156" t="s">
        <v>214</v>
      </c>
      <c r="G207" s="334">
        <v>61</v>
      </c>
      <c r="H207" s="334">
        <v>617</v>
      </c>
      <c r="I207" s="334"/>
      <c r="J207" s="334">
        <v>1</v>
      </c>
      <c r="K207" s="1176" t="s">
        <v>218</v>
      </c>
      <c r="L207" s="334"/>
      <c r="M207" s="334"/>
      <c r="N207" s="334" t="s">
        <v>201</v>
      </c>
      <c r="O207" s="1037">
        <v>2800</v>
      </c>
      <c r="P207" s="338">
        <v>10</v>
      </c>
      <c r="Q207" s="952"/>
      <c r="R207" s="952"/>
      <c r="S207" s="1166">
        <v>10</v>
      </c>
      <c r="T207" s="1166"/>
      <c r="U207" s="952">
        <v>2800</v>
      </c>
      <c r="V207" s="339">
        <f t="shared" si="3"/>
        <v>0</v>
      </c>
    </row>
    <row r="208" spans="4:22" ht="15" x14ac:dyDescent="0.2">
      <c r="D208" s="956">
        <v>192</v>
      </c>
      <c r="E208" s="333">
        <v>36888</v>
      </c>
      <c r="F208" s="1156" t="s">
        <v>214</v>
      </c>
      <c r="G208" s="334">
        <v>61</v>
      </c>
      <c r="H208" s="334">
        <v>617</v>
      </c>
      <c r="I208" s="334"/>
      <c r="J208" s="334">
        <v>6</v>
      </c>
      <c r="K208" s="1176" t="s">
        <v>522</v>
      </c>
      <c r="L208" s="334"/>
      <c r="M208" s="334"/>
      <c r="N208" s="334" t="s">
        <v>201</v>
      </c>
      <c r="O208" s="1037">
        <v>1050</v>
      </c>
      <c r="P208" s="338">
        <v>10</v>
      </c>
      <c r="Q208" s="952"/>
      <c r="R208" s="1923"/>
      <c r="S208" s="1166">
        <v>10</v>
      </c>
      <c r="T208" s="1166"/>
      <c r="U208" s="952">
        <v>1050</v>
      </c>
      <c r="V208" s="339">
        <f t="shared" si="3"/>
        <v>0</v>
      </c>
    </row>
    <row r="209" spans="4:22" ht="15" x14ac:dyDescent="0.2">
      <c r="D209" s="956">
        <v>193</v>
      </c>
      <c r="E209" s="333">
        <v>36888</v>
      </c>
      <c r="F209" s="1156" t="s">
        <v>214</v>
      </c>
      <c r="G209" s="334">
        <v>61</v>
      </c>
      <c r="H209" s="334">
        <v>617</v>
      </c>
      <c r="I209" s="334"/>
      <c r="J209" s="334">
        <v>1</v>
      </c>
      <c r="K209" s="1176" t="s">
        <v>113</v>
      </c>
      <c r="L209" s="334"/>
      <c r="M209" s="334"/>
      <c r="N209" s="334" t="s">
        <v>201</v>
      </c>
      <c r="O209" s="1037">
        <v>500</v>
      </c>
      <c r="P209" s="338">
        <v>10</v>
      </c>
      <c r="Q209" s="952"/>
      <c r="R209" s="952"/>
      <c r="S209" s="1166">
        <v>10</v>
      </c>
      <c r="T209" s="1166"/>
      <c r="U209" s="952">
        <v>500</v>
      </c>
      <c r="V209" s="339">
        <f t="shared" si="3"/>
        <v>0</v>
      </c>
    </row>
    <row r="210" spans="4:22" ht="15" x14ac:dyDescent="0.2">
      <c r="D210" s="956">
        <v>194</v>
      </c>
      <c r="E210" s="333">
        <v>36888</v>
      </c>
      <c r="F210" s="1156" t="s">
        <v>214</v>
      </c>
      <c r="G210" s="334">
        <v>61</v>
      </c>
      <c r="H210" s="334">
        <v>617</v>
      </c>
      <c r="I210" s="334"/>
      <c r="J210" s="334">
        <v>1</v>
      </c>
      <c r="K210" s="1176" t="s">
        <v>55</v>
      </c>
      <c r="L210" s="334"/>
      <c r="M210" s="334" t="s">
        <v>24</v>
      </c>
      <c r="N210" s="334" t="s">
        <v>201</v>
      </c>
      <c r="O210" s="1037">
        <v>3024</v>
      </c>
      <c r="P210" s="338">
        <v>10</v>
      </c>
      <c r="Q210" s="952"/>
      <c r="R210" s="952"/>
      <c r="S210" s="1166">
        <v>5</v>
      </c>
      <c r="T210" s="1166"/>
      <c r="U210" s="952">
        <v>3024</v>
      </c>
      <c r="V210" s="339">
        <f t="shared" si="3"/>
        <v>0</v>
      </c>
    </row>
    <row r="211" spans="4:22" ht="15" x14ac:dyDescent="0.2">
      <c r="D211" s="956">
        <v>195</v>
      </c>
      <c r="E211" s="333">
        <v>38819</v>
      </c>
      <c r="F211" s="1156" t="s">
        <v>214</v>
      </c>
      <c r="G211" s="334">
        <v>61</v>
      </c>
      <c r="H211" s="334">
        <v>614</v>
      </c>
      <c r="I211" s="334"/>
      <c r="J211" s="334">
        <v>1</v>
      </c>
      <c r="K211" s="1176" t="s">
        <v>88</v>
      </c>
      <c r="L211" s="334"/>
      <c r="M211" s="334" t="s">
        <v>141</v>
      </c>
      <c r="N211" s="334" t="s">
        <v>291</v>
      </c>
      <c r="O211" s="1037">
        <v>175</v>
      </c>
      <c r="P211" s="338">
        <v>10</v>
      </c>
      <c r="Q211" s="952"/>
      <c r="R211" s="952"/>
      <c r="S211" s="1166">
        <v>10</v>
      </c>
      <c r="T211" s="1166"/>
      <c r="U211" s="952">
        <v>175</v>
      </c>
      <c r="V211" s="339">
        <f t="shared" si="3"/>
        <v>0</v>
      </c>
    </row>
    <row r="212" spans="4:22" ht="15" x14ac:dyDescent="0.2">
      <c r="D212" s="956">
        <v>196</v>
      </c>
      <c r="E212" s="1034">
        <v>41920</v>
      </c>
      <c r="F212" s="1156" t="s">
        <v>214</v>
      </c>
      <c r="G212" s="334">
        <v>61</v>
      </c>
      <c r="H212" s="334" t="s">
        <v>1106</v>
      </c>
      <c r="I212" s="334"/>
      <c r="J212" s="334">
        <v>1</v>
      </c>
      <c r="K212" s="1036" t="s">
        <v>30</v>
      </c>
      <c r="L212" s="334" t="s">
        <v>986</v>
      </c>
      <c r="M212" s="334" t="s">
        <v>129</v>
      </c>
      <c r="N212" s="334" t="s">
        <v>756</v>
      </c>
      <c r="O212" s="1253">
        <v>2743.01</v>
      </c>
      <c r="P212" s="338">
        <v>3</v>
      </c>
      <c r="Q212" s="1746">
        <f>IF(P212=0,"N/A",+O212/P212)</f>
        <v>914.3366666666667</v>
      </c>
      <c r="R212" s="1746"/>
      <c r="S212" s="1747">
        <v>3</v>
      </c>
      <c r="T212" s="1747"/>
      <c r="U212" s="1746">
        <f>IF(P212=0,"N/A",+Q212*S212+R212*T212)</f>
        <v>2743.01</v>
      </c>
      <c r="V212" s="1746">
        <f t="shared" si="3"/>
        <v>0</v>
      </c>
    </row>
    <row r="213" spans="4:22" ht="15" x14ac:dyDescent="0.2">
      <c r="D213" s="956">
        <v>197</v>
      </c>
      <c r="E213" s="333">
        <v>40935</v>
      </c>
      <c r="F213" s="1156" t="s">
        <v>214</v>
      </c>
      <c r="G213" s="334">
        <v>61</v>
      </c>
      <c r="H213" s="334">
        <v>617</v>
      </c>
      <c r="I213" s="334"/>
      <c r="J213" s="334">
        <v>1</v>
      </c>
      <c r="K213" s="1176" t="s">
        <v>55</v>
      </c>
      <c r="L213" s="334"/>
      <c r="M213" s="334" t="s">
        <v>755</v>
      </c>
      <c r="N213" s="334" t="s">
        <v>756</v>
      </c>
      <c r="O213" s="1037">
        <v>1385.01</v>
      </c>
      <c r="P213" s="338">
        <v>10</v>
      </c>
      <c r="Q213" s="1242">
        <f>IF(P213=0,"N/A",+O213/P213)</f>
        <v>138.501</v>
      </c>
      <c r="R213" s="1242">
        <f>IF(P213=0,"N/A",+Q213/12)</f>
        <v>11.54175</v>
      </c>
      <c r="S213" s="1284">
        <v>5</v>
      </c>
      <c r="T213" s="1284">
        <v>8</v>
      </c>
      <c r="U213" s="1242">
        <f>IF(P213=0,"N/A",+Q213*S213+R213*T213)</f>
        <v>784.83899999999994</v>
      </c>
      <c r="V213" s="1242">
        <f t="shared" si="3"/>
        <v>600.17100000000005</v>
      </c>
    </row>
    <row r="214" spans="4:22" ht="15" x14ac:dyDescent="0.2">
      <c r="D214" s="956">
        <v>198</v>
      </c>
      <c r="E214" s="333">
        <v>40004</v>
      </c>
      <c r="F214" s="1156" t="s">
        <v>214</v>
      </c>
      <c r="G214" s="334">
        <v>61</v>
      </c>
      <c r="H214" s="334">
        <v>617</v>
      </c>
      <c r="I214" s="334"/>
      <c r="J214" s="334">
        <v>1</v>
      </c>
      <c r="K214" s="1176" t="s">
        <v>66</v>
      </c>
      <c r="L214" s="334"/>
      <c r="M214" s="334" t="s">
        <v>24</v>
      </c>
      <c r="N214" s="334" t="s">
        <v>291</v>
      </c>
      <c r="O214" s="1037">
        <v>5395</v>
      </c>
      <c r="P214" s="338">
        <v>10</v>
      </c>
      <c r="Q214" s="1242">
        <f>IF(P214=0,"N/A",+O214/P214)</f>
        <v>539.5</v>
      </c>
      <c r="R214" s="1242">
        <f>IF(P214=0,"N/A",+Q214/12)</f>
        <v>44.958333333333336</v>
      </c>
      <c r="S214" s="1284">
        <v>8</v>
      </c>
      <c r="T214" s="1284">
        <v>2</v>
      </c>
      <c r="U214" s="1242">
        <f>IF(P214=0,"N/A",+Q214*S214+R214*T214)</f>
        <v>4405.916666666667</v>
      </c>
      <c r="V214" s="1242">
        <f>IF(P214=0,"N/A",+O214-U214)</f>
        <v>989.08333333333303</v>
      </c>
    </row>
    <row r="215" spans="4:22" ht="15" x14ac:dyDescent="0.2">
      <c r="D215" s="956">
        <v>199</v>
      </c>
      <c r="E215" s="333">
        <v>36846</v>
      </c>
      <c r="F215" s="1156" t="s">
        <v>214</v>
      </c>
      <c r="G215" s="334">
        <v>61</v>
      </c>
      <c r="H215" s="334">
        <v>617</v>
      </c>
      <c r="I215" s="334">
        <v>127983</v>
      </c>
      <c r="J215" s="334">
        <v>1</v>
      </c>
      <c r="K215" s="1176" t="s">
        <v>290</v>
      </c>
      <c r="L215" s="334"/>
      <c r="M215" s="334"/>
      <c r="N215" s="334" t="s">
        <v>291</v>
      </c>
      <c r="O215" s="1037">
        <v>1200</v>
      </c>
      <c r="P215" s="338">
        <v>10</v>
      </c>
      <c r="Q215" s="952"/>
      <c r="R215" s="952"/>
      <c r="S215" s="1166">
        <v>10</v>
      </c>
      <c r="T215" s="1166"/>
      <c r="U215" s="952">
        <v>1200</v>
      </c>
      <c r="V215" s="339">
        <f t="shared" si="3"/>
        <v>0</v>
      </c>
    </row>
    <row r="216" spans="4:22" ht="15" x14ac:dyDescent="0.2">
      <c r="D216" s="956">
        <v>200</v>
      </c>
      <c r="E216" s="333">
        <v>36846</v>
      </c>
      <c r="F216" s="1156" t="s">
        <v>214</v>
      </c>
      <c r="G216" s="334">
        <v>61</v>
      </c>
      <c r="H216" s="334">
        <v>617</v>
      </c>
      <c r="I216" s="334">
        <v>125541</v>
      </c>
      <c r="J216" s="334">
        <v>1</v>
      </c>
      <c r="K216" s="1176" t="s">
        <v>290</v>
      </c>
      <c r="L216" s="334"/>
      <c r="M216" s="334"/>
      <c r="N216" s="334" t="s">
        <v>291</v>
      </c>
      <c r="O216" s="1037">
        <v>1200</v>
      </c>
      <c r="P216" s="338">
        <v>10</v>
      </c>
      <c r="Q216" s="952"/>
      <c r="R216" s="1923"/>
      <c r="S216" s="1166">
        <v>10</v>
      </c>
      <c r="T216" s="1166"/>
      <c r="U216" s="952">
        <v>1200</v>
      </c>
      <c r="V216" s="339">
        <f t="shared" si="3"/>
        <v>0</v>
      </c>
    </row>
    <row r="217" spans="4:22" ht="15" x14ac:dyDescent="0.2">
      <c r="D217" s="956">
        <v>201</v>
      </c>
      <c r="E217" s="333">
        <v>36846</v>
      </c>
      <c r="F217" s="1156" t="s">
        <v>214</v>
      </c>
      <c r="G217" s="334">
        <v>61</v>
      </c>
      <c r="H217" s="334">
        <v>617</v>
      </c>
      <c r="I217" s="334">
        <v>35101</v>
      </c>
      <c r="J217" s="334">
        <v>1</v>
      </c>
      <c r="K217" s="1176" t="s">
        <v>290</v>
      </c>
      <c r="L217" s="334"/>
      <c r="M217" s="334"/>
      <c r="N217" s="334" t="s">
        <v>291</v>
      </c>
      <c r="O217" s="1037">
        <v>1200</v>
      </c>
      <c r="P217" s="338">
        <v>10</v>
      </c>
      <c r="Q217" s="952"/>
      <c r="R217" s="1923"/>
      <c r="S217" s="1166">
        <v>10</v>
      </c>
      <c r="T217" s="1166"/>
      <c r="U217" s="952">
        <v>1200</v>
      </c>
      <c r="V217" s="339">
        <f t="shared" si="3"/>
        <v>0</v>
      </c>
    </row>
    <row r="218" spans="4:22" ht="15" x14ac:dyDescent="0.2">
      <c r="D218" s="956">
        <v>202</v>
      </c>
      <c r="E218" s="333">
        <v>36846</v>
      </c>
      <c r="F218" s="1156" t="s">
        <v>214</v>
      </c>
      <c r="G218" s="334">
        <v>61</v>
      </c>
      <c r="H218" s="334">
        <v>617</v>
      </c>
      <c r="I218" s="334">
        <v>126829</v>
      </c>
      <c r="J218" s="334">
        <v>1</v>
      </c>
      <c r="K218" s="1176" t="s">
        <v>290</v>
      </c>
      <c r="L218" s="334"/>
      <c r="M218" s="334"/>
      <c r="N218" s="334" t="s">
        <v>291</v>
      </c>
      <c r="O218" s="1037">
        <v>1200</v>
      </c>
      <c r="P218" s="338">
        <v>10</v>
      </c>
      <c r="Q218" s="952"/>
      <c r="R218" s="1923"/>
      <c r="S218" s="1166">
        <v>10</v>
      </c>
      <c r="T218" s="1166"/>
      <c r="U218" s="952">
        <v>1200</v>
      </c>
      <c r="V218" s="339">
        <f t="shared" si="3"/>
        <v>0</v>
      </c>
    </row>
    <row r="219" spans="4:22" ht="15" x14ac:dyDescent="0.2">
      <c r="D219" s="956">
        <v>203</v>
      </c>
      <c r="E219" s="333">
        <v>36846</v>
      </c>
      <c r="F219" s="1156" t="s">
        <v>214</v>
      </c>
      <c r="G219" s="334">
        <v>61</v>
      </c>
      <c r="H219" s="334">
        <v>617</v>
      </c>
      <c r="I219" s="334">
        <v>126827</v>
      </c>
      <c r="J219" s="334">
        <v>1</v>
      </c>
      <c r="K219" s="1176" t="s">
        <v>290</v>
      </c>
      <c r="L219" s="334"/>
      <c r="M219" s="334"/>
      <c r="N219" s="334" t="s">
        <v>291</v>
      </c>
      <c r="O219" s="1037">
        <v>1200</v>
      </c>
      <c r="P219" s="338">
        <v>10</v>
      </c>
      <c r="Q219" s="952"/>
      <c r="R219" s="952"/>
      <c r="S219" s="1166">
        <v>10</v>
      </c>
      <c r="T219" s="1166"/>
      <c r="U219" s="952">
        <v>1200</v>
      </c>
      <c r="V219" s="339">
        <f t="shared" si="3"/>
        <v>0</v>
      </c>
    </row>
    <row r="220" spans="4:22" ht="15" x14ac:dyDescent="0.2">
      <c r="D220" s="956">
        <v>204</v>
      </c>
      <c r="E220" s="333">
        <v>36846</v>
      </c>
      <c r="F220" s="1156" t="s">
        <v>214</v>
      </c>
      <c r="G220" s="334">
        <v>61</v>
      </c>
      <c r="H220" s="334">
        <v>617</v>
      </c>
      <c r="I220" s="334">
        <v>127981</v>
      </c>
      <c r="J220" s="334">
        <v>1</v>
      </c>
      <c r="K220" s="1176" t="s">
        <v>290</v>
      </c>
      <c r="L220" s="334"/>
      <c r="M220" s="334"/>
      <c r="N220" s="334" t="s">
        <v>291</v>
      </c>
      <c r="O220" s="1037">
        <v>1200</v>
      </c>
      <c r="P220" s="338">
        <v>10</v>
      </c>
      <c r="Q220" s="952"/>
      <c r="R220" s="952"/>
      <c r="S220" s="1166">
        <v>10</v>
      </c>
      <c r="T220" s="1166"/>
      <c r="U220" s="952">
        <v>1200</v>
      </c>
      <c r="V220" s="339">
        <f t="shared" si="3"/>
        <v>0</v>
      </c>
    </row>
    <row r="221" spans="4:22" ht="15" x14ac:dyDescent="0.2">
      <c r="D221" s="956">
        <v>205</v>
      </c>
      <c r="E221" s="333">
        <v>36846</v>
      </c>
      <c r="F221" s="1156" t="s">
        <v>214</v>
      </c>
      <c r="G221" s="334">
        <v>61</v>
      </c>
      <c r="H221" s="334">
        <v>617</v>
      </c>
      <c r="I221" s="334">
        <v>126828</v>
      </c>
      <c r="J221" s="334">
        <v>1</v>
      </c>
      <c r="K221" s="1176" t="s">
        <v>290</v>
      </c>
      <c r="L221" s="334"/>
      <c r="M221" s="334"/>
      <c r="N221" s="334" t="s">
        <v>291</v>
      </c>
      <c r="O221" s="1037">
        <v>1200</v>
      </c>
      <c r="P221" s="338">
        <v>10</v>
      </c>
      <c r="Q221" s="952"/>
      <c r="R221" s="952"/>
      <c r="S221" s="1166">
        <v>10</v>
      </c>
      <c r="T221" s="1166"/>
      <c r="U221" s="952">
        <v>1200</v>
      </c>
      <c r="V221" s="339">
        <f t="shared" si="3"/>
        <v>0</v>
      </c>
    </row>
    <row r="222" spans="4:22" ht="15" x14ac:dyDescent="0.2">
      <c r="D222" s="956">
        <v>206</v>
      </c>
      <c r="E222" s="333">
        <v>36846</v>
      </c>
      <c r="F222" s="1156" t="s">
        <v>214</v>
      </c>
      <c r="G222" s="334">
        <v>61</v>
      </c>
      <c r="H222" s="334">
        <v>617</v>
      </c>
      <c r="I222" s="334">
        <v>126826</v>
      </c>
      <c r="J222" s="334">
        <v>1</v>
      </c>
      <c r="K222" s="1176" t="s">
        <v>290</v>
      </c>
      <c r="L222" s="334"/>
      <c r="M222" s="334"/>
      <c r="N222" s="334" t="s">
        <v>291</v>
      </c>
      <c r="O222" s="1037">
        <v>1200</v>
      </c>
      <c r="P222" s="338">
        <v>10</v>
      </c>
      <c r="Q222" s="952"/>
      <c r="R222" s="952"/>
      <c r="S222" s="1166">
        <v>10</v>
      </c>
      <c r="T222" s="1166"/>
      <c r="U222" s="952">
        <v>1200</v>
      </c>
      <c r="V222" s="339">
        <f t="shared" si="3"/>
        <v>0</v>
      </c>
    </row>
    <row r="223" spans="4:22" ht="15" x14ac:dyDescent="0.2">
      <c r="D223" s="956">
        <v>207</v>
      </c>
      <c r="E223" s="333">
        <v>36846</v>
      </c>
      <c r="F223" s="1156" t="s">
        <v>214</v>
      </c>
      <c r="G223" s="334">
        <v>61</v>
      </c>
      <c r="H223" s="334">
        <v>617</v>
      </c>
      <c r="I223" s="334">
        <v>126825</v>
      </c>
      <c r="J223" s="334">
        <v>1</v>
      </c>
      <c r="K223" s="1176" t="s">
        <v>290</v>
      </c>
      <c r="L223" s="334"/>
      <c r="M223" s="334"/>
      <c r="N223" s="334" t="s">
        <v>291</v>
      </c>
      <c r="O223" s="1037">
        <v>1200</v>
      </c>
      <c r="P223" s="338">
        <v>10</v>
      </c>
      <c r="Q223" s="952"/>
      <c r="R223" s="952"/>
      <c r="S223" s="1166">
        <v>10</v>
      </c>
      <c r="T223" s="1166"/>
      <c r="U223" s="952">
        <v>1200</v>
      </c>
      <c r="V223" s="339">
        <f t="shared" si="3"/>
        <v>0</v>
      </c>
    </row>
    <row r="224" spans="4:22" ht="15" x14ac:dyDescent="0.2">
      <c r="D224" s="956">
        <v>208</v>
      </c>
      <c r="E224" s="333">
        <v>36846</v>
      </c>
      <c r="F224" s="1156" t="s">
        <v>214</v>
      </c>
      <c r="G224" s="334">
        <v>61</v>
      </c>
      <c r="H224" s="334">
        <v>617</v>
      </c>
      <c r="I224" s="334">
        <v>126831</v>
      </c>
      <c r="J224" s="334">
        <v>1</v>
      </c>
      <c r="K224" s="1176" t="s">
        <v>290</v>
      </c>
      <c r="L224" s="334"/>
      <c r="M224" s="334"/>
      <c r="N224" s="334" t="s">
        <v>291</v>
      </c>
      <c r="O224" s="1037">
        <v>1200</v>
      </c>
      <c r="P224" s="338">
        <v>10</v>
      </c>
      <c r="Q224" s="952"/>
      <c r="R224" s="952"/>
      <c r="S224" s="1166">
        <v>10</v>
      </c>
      <c r="T224" s="1166"/>
      <c r="U224" s="952">
        <v>1200</v>
      </c>
      <c r="V224" s="339">
        <f t="shared" si="3"/>
        <v>0</v>
      </c>
    </row>
    <row r="225" spans="4:22" ht="15" x14ac:dyDescent="0.2">
      <c r="D225" s="956">
        <v>209</v>
      </c>
      <c r="E225" s="333">
        <v>36846</v>
      </c>
      <c r="F225" s="1156" t="s">
        <v>214</v>
      </c>
      <c r="G225" s="334">
        <v>61</v>
      </c>
      <c r="H225" s="334">
        <v>617</v>
      </c>
      <c r="I225" s="334">
        <v>126832</v>
      </c>
      <c r="J225" s="334">
        <v>1</v>
      </c>
      <c r="K225" s="1176" t="s">
        <v>290</v>
      </c>
      <c r="L225" s="334"/>
      <c r="M225" s="334"/>
      <c r="N225" s="334" t="s">
        <v>291</v>
      </c>
      <c r="O225" s="1037">
        <v>1200</v>
      </c>
      <c r="P225" s="338">
        <v>10</v>
      </c>
      <c r="Q225" s="952"/>
      <c r="R225" s="952"/>
      <c r="S225" s="1166">
        <v>10</v>
      </c>
      <c r="T225" s="1166"/>
      <c r="U225" s="952">
        <v>1200</v>
      </c>
      <c r="V225" s="339">
        <f t="shared" si="3"/>
        <v>0</v>
      </c>
    </row>
    <row r="226" spans="4:22" ht="15" x14ac:dyDescent="0.2">
      <c r="D226" s="956">
        <v>210</v>
      </c>
      <c r="E226" s="333">
        <v>36846</v>
      </c>
      <c r="F226" s="1156" t="s">
        <v>214</v>
      </c>
      <c r="G226" s="334">
        <v>61</v>
      </c>
      <c r="H226" s="334">
        <v>617</v>
      </c>
      <c r="I226" s="334"/>
      <c r="J226" s="334">
        <v>8</v>
      </c>
      <c r="K226" s="1176" t="s">
        <v>715</v>
      </c>
      <c r="L226" s="334"/>
      <c r="M226" s="334"/>
      <c r="N226" s="334" t="s">
        <v>291</v>
      </c>
      <c r="O226" s="1037">
        <v>1200</v>
      </c>
      <c r="P226" s="338">
        <v>10</v>
      </c>
      <c r="Q226" s="952"/>
      <c r="R226" s="952"/>
      <c r="S226" s="1166">
        <v>10</v>
      </c>
      <c r="T226" s="1166"/>
      <c r="U226" s="952">
        <v>1200</v>
      </c>
      <c r="V226" s="339">
        <f t="shared" si="3"/>
        <v>0</v>
      </c>
    </row>
    <row r="227" spans="4:22" ht="15" x14ac:dyDescent="0.2">
      <c r="D227" s="956">
        <v>211</v>
      </c>
      <c r="E227" s="333">
        <v>36846</v>
      </c>
      <c r="F227" s="1156" t="s">
        <v>214</v>
      </c>
      <c r="G227" s="334">
        <v>61</v>
      </c>
      <c r="H227" s="334">
        <v>617</v>
      </c>
      <c r="I227" s="334">
        <v>126830</v>
      </c>
      <c r="J227" s="334">
        <v>1</v>
      </c>
      <c r="K227" s="1176" t="s">
        <v>292</v>
      </c>
      <c r="L227" s="334"/>
      <c r="M227" s="334"/>
      <c r="N227" s="334" t="s">
        <v>291</v>
      </c>
      <c r="O227" s="1037">
        <v>1200</v>
      </c>
      <c r="P227" s="338">
        <v>10</v>
      </c>
      <c r="Q227" s="952"/>
      <c r="R227" s="952"/>
      <c r="S227" s="1166">
        <v>10</v>
      </c>
      <c r="T227" s="1166"/>
      <c r="U227" s="952">
        <v>1200</v>
      </c>
      <c r="V227" s="339">
        <f t="shared" si="3"/>
        <v>0</v>
      </c>
    </row>
    <row r="228" spans="4:22" ht="15" x14ac:dyDescent="0.2">
      <c r="D228" s="956">
        <v>212</v>
      </c>
      <c r="E228" s="333">
        <v>36846</v>
      </c>
      <c r="F228" s="1156" t="s">
        <v>214</v>
      </c>
      <c r="G228" s="334">
        <v>61</v>
      </c>
      <c r="H228" s="334">
        <v>617</v>
      </c>
      <c r="I228" s="334">
        <v>126833</v>
      </c>
      <c r="J228" s="334">
        <v>1</v>
      </c>
      <c r="K228" s="1176" t="s">
        <v>292</v>
      </c>
      <c r="L228" s="334"/>
      <c r="M228" s="334"/>
      <c r="N228" s="334" t="s">
        <v>291</v>
      </c>
      <c r="O228" s="1037">
        <v>1200</v>
      </c>
      <c r="P228" s="338">
        <v>10</v>
      </c>
      <c r="Q228" s="952"/>
      <c r="R228" s="952"/>
      <c r="S228" s="1166">
        <v>10</v>
      </c>
      <c r="T228" s="1166"/>
      <c r="U228" s="952">
        <v>1200</v>
      </c>
      <c r="V228" s="339">
        <f t="shared" si="3"/>
        <v>0</v>
      </c>
    </row>
    <row r="229" spans="4:22" ht="15" x14ac:dyDescent="0.2">
      <c r="D229" s="956">
        <v>213</v>
      </c>
      <c r="E229" s="333">
        <v>36846</v>
      </c>
      <c r="F229" s="1156" t="s">
        <v>214</v>
      </c>
      <c r="G229" s="334">
        <v>61</v>
      </c>
      <c r="H229" s="334">
        <v>617</v>
      </c>
      <c r="I229" s="334">
        <v>126835</v>
      </c>
      <c r="J229" s="334">
        <v>1</v>
      </c>
      <c r="K229" s="1176" t="s">
        <v>25</v>
      </c>
      <c r="L229" s="334"/>
      <c r="M229" s="334" t="s">
        <v>81</v>
      </c>
      <c r="N229" s="334" t="s">
        <v>291</v>
      </c>
      <c r="O229" s="1037">
        <v>1200</v>
      </c>
      <c r="P229" s="338">
        <v>10</v>
      </c>
      <c r="Q229" s="952"/>
      <c r="R229" s="952"/>
      <c r="S229" s="1166">
        <v>10</v>
      </c>
      <c r="T229" s="1166"/>
      <c r="U229" s="952">
        <v>1200</v>
      </c>
      <c r="V229" s="339">
        <f t="shared" si="3"/>
        <v>0</v>
      </c>
    </row>
    <row r="230" spans="4:22" ht="30" x14ac:dyDescent="0.2">
      <c r="D230" s="956">
        <v>214</v>
      </c>
      <c r="E230" s="333">
        <v>36846</v>
      </c>
      <c r="F230" s="1156" t="s">
        <v>214</v>
      </c>
      <c r="G230" s="334">
        <v>61</v>
      </c>
      <c r="H230" s="334">
        <v>617</v>
      </c>
      <c r="I230" s="334">
        <v>127977</v>
      </c>
      <c r="J230" s="334">
        <v>1</v>
      </c>
      <c r="K230" s="1176" t="s">
        <v>249</v>
      </c>
      <c r="L230" s="334"/>
      <c r="M230" s="334"/>
      <c r="N230" s="334" t="s">
        <v>291</v>
      </c>
      <c r="O230" s="1037">
        <v>1600</v>
      </c>
      <c r="P230" s="338">
        <v>10</v>
      </c>
      <c r="Q230" s="952"/>
      <c r="R230" s="952"/>
      <c r="S230" s="1166">
        <v>10</v>
      </c>
      <c r="T230" s="1166"/>
      <c r="U230" s="952">
        <v>1600</v>
      </c>
      <c r="V230" s="339">
        <f t="shared" si="3"/>
        <v>0</v>
      </c>
    </row>
    <row r="231" spans="4:22" ht="30" x14ac:dyDescent="0.2">
      <c r="D231" s="956">
        <v>215</v>
      </c>
      <c r="E231" s="333">
        <v>36846</v>
      </c>
      <c r="F231" s="1156" t="s">
        <v>214</v>
      </c>
      <c r="G231" s="334">
        <v>61</v>
      </c>
      <c r="H231" s="334">
        <v>617</v>
      </c>
      <c r="I231" s="334">
        <v>78981</v>
      </c>
      <c r="J231" s="334">
        <v>1</v>
      </c>
      <c r="K231" s="1176" t="s">
        <v>293</v>
      </c>
      <c r="L231" s="334"/>
      <c r="M231" s="334"/>
      <c r="N231" s="334" t="s">
        <v>291</v>
      </c>
      <c r="O231" s="1037">
        <v>1600</v>
      </c>
      <c r="P231" s="338">
        <v>10</v>
      </c>
      <c r="Q231" s="952"/>
      <c r="R231" s="952"/>
      <c r="S231" s="1166">
        <v>10</v>
      </c>
      <c r="T231" s="1166"/>
      <c r="U231" s="952">
        <v>1600</v>
      </c>
      <c r="V231" s="339">
        <f t="shared" si="3"/>
        <v>0</v>
      </c>
    </row>
    <row r="232" spans="4:22" ht="30" x14ac:dyDescent="0.2">
      <c r="D232" s="956">
        <v>216</v>
      </c>
      <c r="E232" s="333">
        <v>36846</v>
      </c>
      <c r="F232" s="1156" t="s">
        <v>214</v>
      </c>
      <c r="G232" s="334">
        <v>61</v>
      </c>
      <c r="H232" s="334">
        <v>617</v>
      </c>
      <c r="I232" s="334">
        <v>7899</v>
      </c>
      <c r="J232" s="334">
        <v>1</v>
      </c>
      <c r="K232" s="1176" t="s">
        <v>294</v>
      </c>
      <c r="L232" s="334"/>
      <c r="M232" s="334"/>
      <c r="N232" s="334" t="s">
        <v>291</v>
      </c>
      <c r="O232" s="1037">
        <v>1800</v>
      </c>
      <c r="P232" s="338">
        <v>10</v>
      </c>
      <c r="Q232" s="952"/>
      <c r="R232" s="952"/>
      <c r="S232" s="1166">
        <v>10</v>
      </c>
      <c r="T232" s="1166"/>
      <c r="U232" s="952">
        <v>1800</v>
      </c>
      <c r="V232" s="339">
        <f t="shared" si="3"/>
        <v>0</v>
      </c>
    </row>
    <row r="233" spans="4:22" ht="15" x14ac:dyDescent="0.2">
      <c r="D233" s="956">
        <v>217</v>
      </c>
      <c r="E233" s="333">
        <v>36846</v>
      </c>
      <c r="F233" s="1156" t="s">
        <v>214</v>
      </c>
      <c r="G233" s="334">
        <v>61</v>
      </c>
      <c r="H233" s="334">
        <v>617</v>
      </c>
      <c r="I233" s="334">
        <v>35133</v>
      </c>
      <c r="J233" s="334">
        <v>1</v>
      </c>
      <c r="K233" s="1176" t="s">
        <v>39</v>
      </c>
      <c r="L233" s="334"/>
      <c r="M233" s="334"/>
      <c r="N233" s="334" t="s">
        <v>291</v>
      </c>
      <c r="O233" s="1037">
        <v>2664.81</v>
      </c>
      <c r="P233" s="338">
        <v>10</v>
      </c>
      <c r="Q233" s="952"/>
      <c r="R233" s="952"/>
      <c r="S233" s="1166">
        <v>10</v>
      </c>
      <c r="T233" s="1166"/>
      <c r="U233" s="952">
        <v>2664.81</v>
      </c>
      <c r="V233" s="339">
        <f t="shared" si="3"/>
        <v>0</v>
      </c>
    </row>
    <row r="234" spans="4:22" ht="15" x14ac:dyDescent="0.2">
      <c r="D234" s="956">
        <v>218</v>
      </c>
      <c r="E234" s="333">
        <v>36846</v>
      </c>
      <c r="F234" s="1156" t="s">
        <v>214</v>
      </c>
      <c r="G234" s="334">
        <v>61</v>
      </c>
      <c r="H234" s="334">
        <v>617</v>
      </c>
      <c r="I234" s="334">
        <v>126821</v>
      </c>
      <c r="J234" s="334">
        <v>1</v>
      </c>
      <c r="K234" s="1176" t="s">
        <v>213</v>
      </c>
      <c r="L234" s="334"/>
      <c r="M234" s="334"/>
      <c r="N234" s="334" t="s">
        <v>291</v>
      </c>
      <c r="O234" s="1037">
        <v>1200</v>
      </c>
      <c r="P234" s="338">
        <v>10</v>
      </c>
      <c r="Q234" s="952"/>
      <c r="R234" s="952"/>
      <c r="S234" s="1166">
        <v>10</v>
      </c>
      <c r="T234" s="1166"/>
      <c r="U234" s="952">
        <v>1200</v>
      </c>
      <c r="V234" s="339">
        <f t="shared" si="3"/>
        <v>0</v>
      </c>
    </row>
    <row r="235" spans="4:22" ht="15" x14ac:dyDescent="0.2">
      <c r="D235" s="956">
        <v>219</v>
      </c>
      <c r="E235" s="333">
        <v>36846</v>
      </c>
      <c r="F235" s="1156" t="s">
        <v>214</v>
      </c>
      <c r="G235" s="334">
        <v>61</v>
      </c>
      <c r="H235" s="334">
        <v>617</v>
      </c>
      <c r="I235" s="334">
        <v>127979</v>
      </c>
      <c r="J235" s="334">
        <v>1</v>
      </c>
      <c r="K235" s="1176" t="s">
        <v>284</v>
      </c>
      <c r="L235" s="334"/>
      <c r="M235" s="334"/>
      <c r="N235" s="334" t="s">
        <v>291</v>
      </c>
      <c r="O235" s="1037">
        <v>600</v>
      </c>
      <c r="P235" s="338">
        <v>10</v>
      </c>
      <c r="Q235" s="952"/>
      <c r="R235" s="952"/>
      <c r="S235" s="1166">
        <v>10</v>
      </c>
      <c r="T235" s="1166"/>
      <c r="U235" s="952">
        <v>600</v>
      </c>
      <c r="V235" s="339">
        <f t="shared" si="3"/>
        <v>0</v>
      </c>
    </row>
    <row r="236" spans="4:22" ht="15" x14ac:dyDescent="0.2">
      <c r="D236" s="956">
        <v>220</v>
      </c>
      <c r="E236" s="333">
        <v>36846</v>
      </c>
      <c r="F236" s="1156" t="s">
        <v>214</v>
      </c>
      <c r="G236" s="334">
        <v>61</v>
      </c>
      <c r="H236" s="334">
        <v>617</v>
      </c>
      <c r="I236" s="334">
        <v>35110</v>
      </c>
      <c r="J236" s="334">
        <v>1</v>
      </c>
      <c r="K236" s="1176" t="s">
        <v>295</v>
      </c>
      <c r="L236" s="334"/>
      <c r="M236" s="334" t="s">
        <v>19</v>
      </c>
      <c r="N236" s="334" t="s">
        <v>291</v>
      </c>
      <c r="O236" s="1037">
        <v>6960</v>
      </c>
      <c r="P236" s="338">
        <v>10</v>
      </c>
      <c r="Q236" s="952"/>
      <c r="R236" s="952"/>
      <c r="S236" s="1166">
        <v>10</v>
      </c>
      <c r="T236" s="1166"/>
      <c r="U236" s="952">
        <v>6960</v>
      </c>
      <c r="V236" s="339">
        <f t="shared" si="3"/>
        <v>0</v>
      </c>
    </row>
    <row r="237" spans="4:22" ht="15" x14ac:dyDescent="0.2">
      <c r="D237" s="956">
        <v>221</v>
      </c>
      <c r="E237" s="333">
        <v>36846</v>
      </c>
      <c r="F237" s="1156" t="s">
        <v>214</v>
      </c>
      <c r="G237" s="334">
        <v>61</v>
      </c>
      <c r="H237" s="334">
        <v>617</v>
      </c>
      <c r="I237" s="334"/>
      <c r="J237" s="334">
        <v>1</v>
      </c>
      <c r="K237" s="1176" t="s">
        <v>858</v>
      </c>
      <c r="L237" s="334"/>
      <c r="M237" s="334"/>
      <c r="N237" s="334" t="s">
        <v>291</v>
      </c>
      <c r="O237" s="1037">
        <v>1000</v>
      </c>
      <c r="P237" s="338">
        <v>10</v>
      </c>
      <c r="Q237" s="952"/>
      <c r="R237" s="952"/>
      <c r="S237" s="1166">
        <v>10</v>
      </c>
      <c r="T237" s="1166"/>
      <c r="U237" s="952">
        <v>1000</v>
      </c>
      <c r="V237" s="339">
        <f t="shared" si="3"/>
        <v>0</v>
      </c>
    </row>
    <row r="238" spans="4:22" ht="15" x14ac:dyDescent="0.2">
      <c r="D238" s="956">
        <v>222</v>
      </c>
      <c r="E238" s="333">
        <v>38819</v>
      </c>
      <c r="F238" s="1156" t="s">
        <v>214</v>
      </c>
      <c r="G238" s="334">
        <v>61</v>
      </c>
      <c r="H238" s="334">
        <v>617</v>
      </c>
      <c r="I238" s="334">
        <v>127982</v>
      </c>
      <c r="J238" s="334">
        <v>1</v>
      </c>
      <c r="K238" s="1176" t="s">
        <v>290</v>
      </c>
      <c r="L238" s="334"/>
      <c r="M238" s="334"/>
      <c r="N238" s="334" t="s">
        <v>291</v>
      </c>
      <c r="O238" s="1037">
        <v>500</v>
      </c>
      <c r="P238" s="338">
        <v>10</v>
      </c>
      <c r="Q238" s="952"/>
      <c r="R238" s="952"/>
      <c r="S238" s="1166">
        <v>9</v>
      </c>
      <c r="T238" s="1166"/>
      <c r="U238" s="952">
        <v>500</v>
      </c>
      <c r="V238" s="339">
        <f t="shared" si="3"/>
        <v>0</v>
      </c>
    </row>
    <row r="239" spans="4:22" ht="15" x14ac:dyDescent="0.2">
      <c r="D239" s="956">
        <v>223</v>
      </c>
      <c r="E239" s="333">
        <v>38819</v>
      </c>
      <c r="F239" s="1156" t="s">
        <v>214</v>
      </c>
      <c r="G239" s="334">
        <v>61</v>
      </c>
      <c r="H239" s="334">
        <v>617</v>
      </c>
      <c r="I239" s="334">
        <v>35098</v>
      </c>
      <c r="J239" s="334">
        <v>1</v>
      </c>
      <c r="K239" s="1176" t="s">
        <v>290</v>
      </c>
      <c r="L239" s="334"/>
      <c r="M239" s="334"/>
      <c r="N239" s="334" t="s">
        <v>291</v>
      </c>
      <c r="O239" s="1037">
        <v>500</v>
      </c>
      <c r="P239" s="338">
        <v>10</v>
      </c>
      <c r="Q239" s="952"/>
      <c r="R239" s="952"/>
      <c r="S239" s="1166">
        <v>9</v>
      </c>
      <c r="T239" s="1166"/>
      <c r="U239" s="952">
        <v>500</v>
      </c>
      <c r="V239" s="339">
        <f t="shared" si="3"/>
        <v>0</v>
      </c>
    </row>
    <row r="240" spans="4:22" ht="30" x14ac:dyDescent="0.2">
      <c r="D240" s="956">
        <v>224</v>
      </c>
      <c r="E240" s="333">
        <v>36889</v>
      </c>
      <c r="F240" s="1156" t="s">
        <v>214</v>
      </c>
      <c r="G240" s="334">
        <v>61</v>
      </c>
      <c r="H240" s="334">
        <v>617</v>
      </c>
      <c r="I240" s="334">
        <v>125144</v>
      </c>
      <c r="J240" s="334">
        <v>1</v>
      </c>
      <c r="K240" s="1176" t="s">
        <v>709</v>
      </c>
      <c r="L240" s="334"/>
      <c r="M240" s="334"/>
      <c r="N240" s="334" t="s">
        <v>291</v>
      </c>
      <c r="O240" s="1037">
        <v>1200</v>
      </c>
      <c r="P240" s="338">
        <v>10</v>
      </c>
      <c r="Q240" s="952"/>
      <c r="R240" s="952"/>
      <c r="S240" s="1166">
        <v>10</v>
      </c>
      <c r="T240" s="1166"/>
      <c r="U240" s="952">
        <v>1200</v>
      </c>
      <c r="V240" s="339">
        <f t="shared" si="3"/>
        <v>0</v>
      </c>
    </row>
    <row r="241" spans="4:23" ht="15" x14ac:dyDescent="0.2">
      <c r="D241" s="956">
        <v>225</v>
      </c>
      <c r="E241" s="333">
        <v>38819</v>
      </c>
      <c r="F241" s="1156" t="s">
        <v>214</v>
      </c>
      <c r="G241" s="334">
        <v>61</v>
      </c>
      <c r="H241" s="334">
        <v>617</v>
      </c>
      <c r="I241" s="334">
        <v>127986</v>
      </c>
      <c r="J241" s="334">
        <v>1</v>
      </c>
      <c r="K241" s="1176" t="s">
        <v>230</v>
      </c>
      <c r="L241" s="334"/>
      <c r="M241" s="334"/>
      <c r="N241" s="334" t="s">
        <v>291</v>
      </c>
      <c r="O241" s="1037">
        <v>7502.2</v>
      </c>
      <c r="P241" s="338">
        <v>10</v>
      </c>
      <c r="Q241" s="952"/>
      <c r="R241" s="952"/>
      <c r="S241" s="1166">
        <v>10</v>
      </c>
      <c r="T241" s="1166"/>
      <c r="U241" s="952">
        <v>7502.2</v>
      </c>
      <c r="V241" s="339">
        <f t="shared" si="3"/>
        <v>0</v>
      </c>
    </row>
    <row r="242" spans="4:23" ht="15" x14ac:dyDescent="0.2">
      <c r="D242" s="956">
        <v>226</v>
      </c>
      <c r="E242" s="333">
        <v>36846</v>
      </c>
      <c r="F242" s="1156" t="s">
        <v>214</v>
      </c>
      <c r="G242" s="334">
        <v>61</v>
      </c>
      <c r="H242" s="334">
        <v>617</v>
      </c>
      <c r="I242" s="334">
        <v>7883</v>
      </c>
      <c r="J242" s="334">
        <v>1</v>
      </c>
      <c r="K242" s="1176" t="s">
        <v>296</v>
      </c>
      <c r="L242" s="334"/>
      <c r="M242" s="334"/>
      <c r="N242" s="334" t="s">
        <v>291</v>
      </c>
      <c r="O242" s="1037">
        <v>2500</v>
      </c>
      <c r="P242" s="338">
        <v>10</v>
      </c>
      <c r="Q242" s="952"/>
      <c r="R242" s="952"/>
      <c r="S242" s="1166">
        <v>10</v>
      </c>
      <c r="T242" s="1166"/>
      <c r="U242" s="952">
        <v>2500</v>
      </c>
      <c r="V242" s="339">
        <f t="shared" si="3"/>
        <v>0</v>
      </c>
    </row>
    <row r="243" spans="4:23" ht="15" x14ac:dyDescent="0.2">
      <c r="D243" s="956">
        <v>227</v>
      </c>
      <c r="E243" s="333">
        <v>36846</v>
      </c>
      <c r="F243" s="1156" t="s">
        <v>214</v>
      </c>
      <c r="G243" s="334">
        <v>61</v>
      </c>
      <c r="H243" s="334">
        <v>617</v>
      </c>
      <c r="I243" s="334">
        <v>35104</v>
      </c>
      <c r="J243" s="334">
        <v>1</v>
      </c>
      <c r="K243" s="1176" t="s">
        <v>182</v>
      </c>
      <c r="L243" s="334"/>
      <c r="M243" s="334" t="s">
        <v>81</v>
      </c>
      <c r="N243" s="334" t="s">
        <v>291</v>
      </c>
      <c r="O243" s="1037">
        <v>1382.4</v>
      </c>
      <c r="P243" s="338">
        <v>10</v>
      </c>
      <c r="Q243" s="952"/>
      <c r="R243" s="952"/>
      <c r="S243" s="1166">
        <v>10</v>
      </c>
      <c r="T243" s="1166"/>
      <c r="U243" s="952">
        <v>1382.4</v>
      </c>
      <c r="V243" s="339">
        <f t="shared" si="3"/>
        <v>0</v>
      </c>
    </row>
    <row r="244" spans="4:23" ht="15" x14ac:dyDescent="0.2">
      <c r="D244" s="956">
        <v>228</v>
      </c>
      <c r="E244" s="333">
        <v>36846</v>
      </c>
      <c r="F244" s="1156" t="s">
        <v>214</v>
      </c>
      <c r="G244" s="334">
        <v>61</v>
      </c>
      <c r="H244" s="334">
        <v>617</v>
      </c>
      <c r="I244" s="334">
        <v>126837</v>
      </c>
      <c r="J244" s="334">
        <v>1</v>
      </c>
      <c r="K244" s="1176" t="s">
        <v>297</v>
      </c>
      <c r="L244" s="334"/>
      <c r="M244" s="334" t="s">
        <v>298</v>
      </c>
      <c r="N244" s="334" t="s">
        <v>291</v>
      </c>
      <c r="O244" s="1037">
        <v>7100</v>
      </c>
      <c r="P244" s="338">
        <v>10</v>
      </c>
      <c r="Q244" s="952"/>
      <c r="R244" s="952"/>
      <c r="S244" s="1166">
        <v>10</v>
      </c>
      <c r="T244" s="1166"/>
      <c r="U244" s="952">
        <v>7100</v>
      </c>
      <c r="V244" s="339">
        <f t="shared" si="3"/>
        <v>0</v>
      </c>
    </row>
    <row r="245" spans="4:23" ht="15" x14ac:dyDescent="0.2">
      <c r="D245" s="956">
        <v>229</v>
      </c>
      <c r="E245" s="333">
        <v>36846</v>
      </c>
      <c r="F245" s="1156" t="s">
        <v>214</v>
      </c>
      <c r="G245" s="334">
        <v>61</v>
      </c>
      <c r="H245" s="334">
        <v>617</v>
      </c>
      <c r="I245" s="334">
        <v>35091</v>
      </c>
      <c r="J245" s="334">
        <v>1</v>
      </c>
      <c r="K245" s="1176" t="s">
        <v>216</v>
      </c>
      <c r="L245" s="334"/>
      <c r="M245" s="334"/>
      <c r="N245" s="334" t="s">
        <v>291</v>
      </c>
      <c r="O245" s="1037">
        <v>1200</v>
      </c>
      <c r="P245" s="338">
        <v>10</v>
      </c>
      <c r="Q245" s="952"/>
      <c r="R245" s="952"/>
      <c r="S245" s="1166">
        <v>10</v>
      </c>
      <c r="T245" s="1166"/>
      <c r="U245" s="952">
        <v>1200</v>
      </c>
      <c r="V245" s="339">
        <f t="shared" ref="V245:V267" si="4">IF(P245=0,"N/A",+O245-U245)</f>
        <v>0</v>
      </c>
    </row>
    <row r="246" spans="4:23" ht="30" x14ac:dyDescent="0.2">
      <c r="D246" s="956">
        <v>230</v>
      </c>
      <c r="E246" s="333">
        <v>36846</v>
      </c>
      <c r="F246" s="1156" t="s">
        <v>214</v>
      </c>
      <c r="G246" s="334">
        <v>61</v>
      </c>
      <c r="H246" s="334">
        <v>617</v>
      </c>
      <c r="I246" s="334"/>
      <c r="J246" s="334">
        <v>1</v>
      </c>
      <c r="K246" s="1176" t="s">
        <v>299</v>
      </c>
      <c r="L246" s="334"/>
      <c r="M246" s="334"/>
      <c r="N246" s="334" t="s">
        <v>305</v>
      </c>
      <c r="O246" s="1037">
        <v>1200</v>
      </c>
      <c r="P246" s="338">
        <v>10</v>
      </c>
      <c r="Q246" s="952"/>
      <c r="R246" s="952"/>
      <c r="S246" s="1166">
        <v>10</v>
      </c>
      <c r="T246" s="1166"/>
      <c r="U246" s="952">
        <v>1200</v>
      </c>
      <c r="V246" s="339">
        <f t="shared" si="4"/>
        <v>0</v>
      </c>
    </row>
    <row r="247" spans="4:23" ht="15" x14ac:dyDescent="0.2">
      <c r="D247" s="956">
        <v>231</v>
      </c>
      <c r="E247" s="333">
        <v>36846</v>
      </c>
      <c r="F247" s="1156" t="s">
        <v>214</v>
      </c>
      <c r="G247" s="334">
        <v>61</v>
      </c>
      <c r="H247" s="334">
        <v>617</v>
      </c>
      <c r="I247" s="334"/>
      <c r="J247" s="334">
        <v>1</v>
      </c>
      <c r="K247" s="1176" t="s">
        <v>20</v>
      </c>
      <c r="L247" s="334"/>
      <c r="M247" s="334" t="s">
        <v>19</v>
      </c>
      <c r="N247" s="334" t="s">
        <v>291</v>
      </c>
      <c r="O247" s="1037">
        <v>2664.81</v>
      </c>
      <c r="P247" s="338">
        <v>10</v>
      </c>
      <c r="Q247" s="952"/>
      <c r="R247" s="952"/>
      <c r="S247" s="1166">
        <v>10</v>
      </c>
      <c r="T247" s="1166"/>
      <c r="U247" s="952">
        <v>2664.81</v>
      </c>
      <c r="V247" s="339">
        <f t="shared" si="4"/>
        <v>0</v>
      </c>
    </row>
    <row r="248" spans="4:23" ht="15" x14ac:dyDescent="0.2">
      <c r="D248" s="956">
        <v>232</v>
      </c>
      <c r="E248" s="333">
        <v>36846</v>
      </c>
      <c r="F248" s="1156" t="s">
        <v>214</v>
      </c>
      <c r="G248" s="334">
        <v>61</v>
      </c>
      <c r="H248" s="334">
        <v>617</v>
      </c>
      <c r="I248" s="334"/>
      <c r="J248" s="334">
        <v>1</v>
      </c>
      <c r="K248" s="1176" t="s">
        <v>230</v>
      </c>
      <c r="L248" s="334"/>
      <c r="M248" s="334"/>
      <c r="N248" s="334" t="s">
        <v>291</v>
      </c>
      <c r="O248" s="1037">
        <v>4000</v>
      </c>
      <c r="P248" s="338">
        <v>10</v>
      </c>
      <c r="Q248" s="952"/>
      <c r="R248" s="952"/>
      <c r="S248" s="1166">
        <v>10</v>
      </c>
      <c r="T248" s="1166"/>
      <c r="U248" s="952">
        <v>4000</v>
      </c>
      <c r="V248" s="339">
        <f t="shared" si="4"/>
        <v>0</v>
      </c>
    </row>
    <row r="249" spans="4:23" ht="15" x14ac:dyDescent="0.2">
      <c r="D249" s="956">
        <v>233</v>
      </c>
      <c r="E249" s="333">
        <v>36846</v>
      </c>
      <c r="F249" s="1156" t="s">
        <v>214</v>
      </c>
      <c r="G249" s="334">
        <v>61</v>
      </c>
      <c r="H249" s="334">
        <v>617</v>
      </c>
      <c r="I249" s="334"/>
      <c r="J249" s="334">
        <v>2</v>
      </c>
      <c r="K249" s="1176" t="s">
        <v>150</v>
      </c>
      <c r="L249" s="334"/>
      <c r="M249" s="334"/>
      <c r="N249" s="334" t="s">
        <v>291</v>
      </c>
      <c r="O249" s="1037">
        <v>600</v>
      </c>
      <c r="P249" s="338">
        <v>10</v>
      </c>
      <c r="Q249" s="952"/>
      <c r="R249" s="952"/>
      <c r="S249" s="1166">
        <v>10</v>
      </c>
      <c r="T249" s="1166"/>
      <c r="U249" s="952">
        <v>600</v>
      </c>
      <c r="V249" s="339">
        <f t="shared" si="4"/>
        <v>0</v>
      </c>
    </row>
    <row r="250" spans="4:23" ht="30" x14ac:dyDescent="0.2">
      <c r="D250" s="956">
        <v>234</v>
      </c>
      <c r="E250" s="333">
        <v>36846</v>
      </c>
      <c r="F250" s="1156" t="s">
        <v>214</v>
      </c>
      <c r="G250" s="334">
        <v>61</v>
      </c>
      <c r="H250" s="334">
        <v>617</v>
      </c>
      <c r="I250" s="334"/>
      <c r="J250" s="334">
        <v>1</v>
      </c>
      <c r="K250" s="1176" t="s">
        <v>300</v>
      </c>
      <c r="L250" s="334"/>
      <c r="M250" s="334"/>
      <c r="N250" s="334" t="s">
        <v>291</v>
      </c>
      <c r="O250" s="1037">
        <v>1000</v>
      </c>
      <c r="P250" s="338">
        <v>10</v>
      </c>
      <c r="Q250" s="952"/>
      <c r="R250" s="952"/>
      <c r="S250" s="1166">
        <v>10</v>
      </c>
      <c r="T250" s="1166"/>
      <c r="U250" s="952">
        <v>1000</v>
      </c>
      <c r="V250" s="339">
        <f t="shared" si="4"/>
        <v>0</v>
      </c>
    </row>
    <row r="251" spans="4:23" ht="15" x14ac:dyDescent="0.2">
      <c r="D251" s="956">
        <v>235</v>
      </c>
      <c r="E251" s="333">
        <v>36846</v>
      </c>
      <c r="F251" s="1156" t="s">
        <v>214</v>
      </c>
      <c r="G251" s="334">
        <v>61</v>
      </c>
      <c r="H251" s="334">
        <v>617</v>
      </c>
      <c r="I251" s="334">
        <v>126055</v>
      </c>
      <c r="J251" s="334">
        <v>1</v>
      </c>
      <c r="K251" s="1176" t="s">
        <v>301</v>
      </c>
      <c r="L251" s="334"/>
      <c r="M251" s="334"/>
      <c r="N251" s="334" t="s">
        <v>291</v>
      </c>
      <c r="O251" s="1037">
        <v>800</v>
      </c>
      <c r="P251" s="338">
        <v>10</v>
      </c>
      <c r="Q251" s="952"/>
      <c r="R251" s="952"/>
      <c r="S251" s="1166">
        <v>10</v>
      </c>
      <c r="T251" s="1166"/>
      <c r="U251" s="952">
        <v>800</v>
      </c>
      <c r="V251" s="339">
        <f t="shared" si="4"/>
        <v>0</v>
      </c>
    </row>
    <row r="252" spans="4:23" ht="15" x14ac:dyDescent="0.2">
      <c r="D252" s="956">
        <v>236</v>
      </c>
      <c r="E252" s="333">
        <v>36846</v>
      </c>
      <c r="F252" s="1156" t="s">
        <v>214</v>
      </c>
      <c r="G252" s="334">
        <v>61</v>
      </c>
      <c r="H252" s="334">
        <v>617</v>
      </c>
      <c r="I252" s="334">
        <v>127990</v>
      </c>
      <c r="J252" s="334">
        <v>1</v>
      </c>
      <c r="K252" s="1176" t="s">
        <v>301</v>
      </c>
      <c r="L252" s="334"/>
      <c r="M252" s="334"/>
      <c r="N252" s="334" t="s">
        <v>291</v>
      </c>
      <c r="O252" s="1037">
        <v>800</v>
      </c>
      <c r="P252" s="338">
        <v>10</v>
      </c>
      <c r="Q252" s="952"/>
      <c r="R252" s="952"/>
      <c r="S252" s="1166">
        <v>10</v>
      </c>
      <c r="T252" s="1166"/>
      <c r="U252" s="952">
        <v>800</v>
      </c>
      <c r="V252" s="339">
        <f t="shared" si="4"/>
        <v>0</v>
      </c>
    </row>
    <row r="253" spans="4:23" ht="15" x14ac:dyDescent="0.2">
      <c r="D253" s="956">
        <v>237</v>
      </c>
      <c r="E253" s="333">
        <v>36846</v>
      </c>
      <c r="F253" s="1156" t="s">
        <v>214</v>
      </c>
      <c r="G253" s="334">
        <v>61</v>
      </c>
      <c r="H253" s="334">
        <v>617</v>
      </c>
      <c r="I253" s="334">
        <v>127077</v>
      </c>
      <c r="J253" s="334">
        <v>1</v>
      </c>
      <c r="K253" s="1176" t="s">
        <v>301</v>
      </c>
      <c r="L253" s="334"/>
      <c r="M253" s="334"/>
      <c r="N253" s="334" t="s">
        <v>291</v>
      </c>
      <c r="O253" s="1037">
        <v>800</v>
      </c>
      <c r="P253" s="338">
        <v>10</v>
      </c>
      <c r="Q253" s="952"/>
      <c r="R253" s="952"/>
      <c r="S253" s="1166">
        <v>10</v>
      </c>
      <c r="T253" s="1166"/>
      <c r="U253" s="952">
        <v>800</v>
      </c>
      <c r="V253" s="339">
        <f t="shared" si="4"/>
        <v>0</v>
      </c>
    </row>
    <row r="254" spans="4:23" ht="15" x14ac:dyDescent="0.2">
      <c r="D254" s="956">
        <v>238</v>
      </c>
      <c r="E254" s="333">
        <v>36846</v>
      </c>
      <c r="F254" s="1156" t="s">
        <v>214</v>
      </c>
      <c r="G254" s="334">
        <v>61</v>
      </c>
      <c r="H254" s="334">
        <v>617</v>
      </c>
      <c r="I254" s="334">
        <v>127998</v>
      </c>
      <c r="J254" s="334">
        <v>1</v>
      </c>
      <c r="K254" s="1176" t="s">
        <v>301</v>
      </c>
      <c r="L254" s="334"/>
      <c r="M254" s="334"/>
      <c r="N254" s="334" t="s">
        <v>291</v>
      </c>
      <c r="O254" s="1037">
        <v>800</v>
      </c>
      <c r="P254" s="338">
        <v>10</v>
      </c>
      <c r="Q254" s="952"/>
      <c r="R254" s="952"/>
      <c r="S254" s="1166">
        <v>10</v>
      </c>
      <c r="T254" s="1166"/>
      <c r="U254" s="952">
        <v>800</v>
      </c>
      <c r="V254" s="339">
        <f t="shared" si="4"/>
        <v>0</v>
      </c>
      <c r="W254" s="1038">
        <v>1</v>
      </c>
    </row>
    <row r="255" spans="4:23" ht="15" x14ac:dyDescent="0.2">
      <c r="D255" s="956">
        <v>239</v>
      </c>
      <c r="E255" s="333">
        <v>36846</v>
      </c>
      <c r="F255" s="1156" t="s">
        <v>214</v>
      </c>
      <c r="G255" s="334">
        <v>61</v>
      </c>
      <c r="H255" s="334">
        <v>617</v>
      </c>
      <c r="I255" s="334">
        <v>127141</v>
      </c>
      <c r="J255" s="334">
        <v>1</v>
      </c>
      <c r="K255" s="1176" t="s">
        <v>301</v>
      </c>
      <c r="L255" s="334"/>
      <c r="M255" s="334"/>
      <c r="N255" s="334" t="s">
        <v>291</v>
      </c>
      <c r="O255" s="1037">
        <v>800</v>
      </c>
      <c r="P255" s="338">
        <v>10</v>
      </c>
      <c r="Q255" s="952"/>
      <c r="R255" s="952"/>
      <c r="S255" s="1166">
        <v>10</v>
      </c>
      <c r="T255" s="1166"/>
      <c r="U255" s="952">
        <v>800</v>
      </c>
      <c r="V255" s="339">
        <f t="shared" si="4"/>
        <v>0</v>
      </c>
    </row>
    <row r="256" spans="4:23" ht="15" x14ac:dyDescent="0.2">
      <c r="D256" s="956">
        <v>240</v>
      </c>
      <c r="E256" s="333">
        <v>36846</v>
      </c>
      <c r="F256" s="1156" t="s">
        <v>214</v>
      </c>
      <c r="G256" s="334">
        <v>61</v>
      </c>
      <c r="H256" s="334">
        <v>617</v>
      </c>
      <c r="I256" s="334">
        <v>126875</v>
      </c>
      <c r="J256" s="334">
        <v>1</v>
      </c>
      <c r="K256" s="1176" t="s">
        <v>301</v>
      </c>
      <c r="L256" s="334"/>
      <c r="M256" s="334"/>
      <c r="N256" s="334" t="s">
        <v>291</v>
      </c>
      <c r="O256" s="1037">
        <v>800</v>
      </c>
      <c r="P256" s="338">
        <v>10</v>
      </c>
      <c r="Q256" s="952"/>
      <c r="R256" s="952"/>
      <c r="S256" s="1166">
        <v>10</v>
      </c>
      <c r="T256" s="1166"/>
      <c r="U256" s="952">
        <v>800</v>
      </c>
      <c r="V256" s="339">
        <f t="shared" si="4"/>
        <v>0</v>
      </c>
    </row>
    <row r="257" spans="4:24" ht="15" x14ac:dyDescent="0.2">
      <c r="D257" s="956">
        <v>241</v>
      </c>
      <c r="E257" s="333">
        <v>36846</v>
      </c>
      <c r="F257" s="1156" t="s">
        <v>214</v>
      </c>
      <c r="G257" s="334">
        <v>61</v>
      </c>
      <c r="H257" s="334">
        <v>617</v>
      </c>
      <c r="I257" s="334">
        <v>126096</v>
      </c>
      <c r="J257" s="334">
        <v>1</v>
      </c>
      <c r="K257" s="1176" t="s">
        <v>301</v>
      </c>
      <c r="L257" s="334"/>
      <c r="M257" s="334"/>
      <c r="N257" s="334" t="s">
        <v>291</v>
      </c>
      <c r="O257" s="1037">
        <v>800</v>
      </c>
      <c r="P257" s="338">
        <v>10</v>
      </c>
      <c r="Q257" s="952"/>
      <c r="R257" s="952"/>
      <c r="S257" s="1166">
        <v>10</v>
      </c>
      <c r="T257" s="1166"/>
      <c r="U257" s="952">
        <v>800</v>
      </c>
      <c r="V257" s="339">
        <f t="shared" si="4"/>
        <v>0</v>
      </c>
    </row>
    <row r="258" spans="4:24" ht="15" x14ac:dyDescent="0.2">
      <c r="D258" s="956">
        <v>242</v>
      </c>
      <c r="E258" s="333">
        <v>36846</v>
      </c>
      <c r="F258" s="1156" t="s">
        <v>214</v>
      </c>
      <c r="G258" s="334">
        <v>61</v>
      </c>
      <c r="H258" s="334">
        <v>617</v>
      </c>
      <c r="I258" s="334">
        <v>126100</v>
      </c>
      <c r="J258" s="334">
        <v>1</v>
      </c>
      <c r="K258" s="1176" t="s">
        <v>301</v>
      </c>
      <c r="L258" s="334"/>
      <c r="M258" s="334"/>
      <c r="N258" s="334" t="s">
        <v>291</v>
      </c>
      <c r="O258" s="1037">
        <v>800</v>
      </c>
      <c r="P258" s="338">
        <v>10</v>
      </c>
      <c r="Q258" s="952"/>
      <c r="R258" s="952"/>
      <c r="S258" s="1166">
        <v>10</v>
      </c>
      <c r="T258" s="1166"/>
      <c r="U258" s="952">
        <v>800</v>
      </c>
      <c r="V258" s="339">
        <f t="shared" si="4"/>
        <v>0</v>
      </c>
    </row>
    <row r="259" spans="4:24" ht="15" x14ac:dyDescent="0.2">
      <c r="D259" s="956">
        <v>243</v>
      </c>
      <c r="E259" s="333">
        <v>36846</v>
      </c>
      <c r="F259" s="1156" t="s">
        <v>214</v>
      </c>
      <c r="G259" s="334">
        <v>61</v>
      </c>
      <c r="H259" s="334">
        <v>617</v>
      </c>
      <c r="I259" s="334">
        <v>126074</v>
      </c>
      <c r="J259" s="334">
        <v>1</v>
      </c>
      <c r="K259" s="1176" t="s">
        <v>301</v>
      </c>
      <c r="L259" s="334"/>
      <c r="M259" s="334"/>
      <c r="N259" s="334" t="s">
        <v>291</v>
      </c>
      <c r="O259" s="1037">
        <v>800</v>
      </c>
      <c r="P259" s="338">
        <v>10</v>
      </c>
      <c r="Q259" s="952"/>
      <c r="R259" s="952"/>
      <c r="S259" s="1166">
        <v>10</v>
      </c>
      <c r="T259" s="1166"/>
      <c r="U259" s="952">
        <v>800</v>
      </c>
      <c r="V259" s="339">
        <f t="shared" si="4"/>
        <v>0</v>
      </c>
    </row>
    <row r="260" spans="4:24" ht="15" x14ac:dyDescent="0.2">
      <c r="D260" s="956">
        <v>244</v>
      </c>
      <c r="E260" s="333">
        <v>36846</v>
      </c>
      <c r="F260" s="1156" t="s">
        <v>214</v>
      </c>
      <c r="G260" s="334">
        <v>61</v>
      </c>
      <c r="H260" s="334">
        <v>617</v>
      </c>
      <c r="I260" s="334">
        <v>35046</v>
      </c>
      <c r="J260" s="334">
        <v>1</v>
      </c>
      <c r="K260" s="1176" t="s">
        <v>302</v>
      </c>
      <c r="L260" s="334"/>
      <c r="M260" s="334"/>
      <c r="N260" s="334" t="s">
        <v>291</v>
      </c>
      <c r="O260" s="1037">
        <v>500</v>
      </c>
      <c r="P260" s="338">
        <v>10</v>
      </c>
      <c r="Q260" s="952"/>
      <c r="R260" s="952"/>
      <c r="S260" s="1166">
        <v>10</v>
      </c>
      <c r="T260" s="1166"/>
      <c r="U260" s="952">
        <v>500</v>
      </c>
      <c r="V260" s="339">
        <f t="shared" si="4"/>
        <v>0</v>
      </c>
    </row>
    <row r="261" spans="4:24" ht="15" x14ac:dyDescent="0.2">
      <c r="D261" s="956">
        <v>245</v>
      </c>
      <c r="E261" s="333">
        <v>36846</v>
      </c>
      <c r="F261" s="1156" t="s">
        <v>214</v>
      </c>
      <c r="G261" s="334">
        <v>61</v>
      </c>
      <c r="H261" s="334">
        <v>617</v>
      </c>
      <c r="I261" s="334">
        <v>35169</v>
      </c>
      <c r="J261" s="334">
        <v>1</v>
      </c>
      <c r="K261" s="1176" t="s">
        <v>85</v>
      </c>
      <c r="L261" s="334"/>
      <c r="M261" s="334"/>
      <c r="N261" s="334" t="s">
        <v>291</v>
      </c>
      <c r="O261" s="1037">
        <v>2664.81</v>
      </c>
      <c r="P261" s="338">
        <v>10</v>
      </c>
      <c r="Q261" s="952"/>
      <c r="R261" s="952"/>
      <c r="S261" s="1166">
        <v>10</v>
      </c>
      <c r="T261" s="1166"/>
      <c r="U261" s="952">
        <v>2664.81</v>
      </c>
      <c r="V261" s="339">
        <f t="shared" si="4"/>
        <v>0</v>
      </c>
    </row>
    <row r="262" spans="4:24" ht="15" x14ac:dyDescent="0.2">
      <c r="D262" s="956">
        <v>246</v>
      </c>
      <c r="E262" s="333">
        <v>36846</v>
      </c>
      <c r="F262" s="1156" t="s">
        <v>214</v>
      </c>
      <c r="G262" s="334">
        <v>61</v>
      </c>
      <c r="H262" s="334">
        <v>617</v>
      </c>
      <c r="I262" s="334">
        <v>7804</v>
      </c>
      <c r="J262" s="334">
        <v>1</v>
      </c>
      <c r="K262" s="1176" t="s">
        <v>85</v>
      </c>
      <c r="L262" s="334"/>
      <c r="M262" s="334"/>
      <c r="N262" s="334" t="s">
        <v>291</v>
      </c>
      <c r="O262" s="1037">
        <v>2664.81</v>
      </c>
      <c r="P262" s="338">
        <v>10</v>
      </c>
      <c r="Q262" s="952"/>
      <c r="R262" s="952"/>
      <c r="S262" s="1166">
        <v>10</v>
      </c>
      <c r="T262" s="1166"/>
      <c r="U262" s="952">
        <v>2664.81</v>
      </c>
      <c r="V262" s="339">
        <f t="shared" si="4"/>
        <v>0</v>
      </c>
    </row>
    <row r="263" spans="4:24" ht="15.75" x14ac:dyDescent="0.2">
      <c r="D263" s="956">
        <v>247</v>
      </c>
      <c r="E263" s="1034">
        <v>40394</v>
      </c>
      <c r="F263" s="1156" t="s">
        <v>214</v>
      </c>
      <c r="G263" s="334">
        <v>61</v>
      </c>
      <c r="H263" s="334">
        <v>614</v>
      </c>
      <c r="I263" s="334"/>
      <c r="J263" s="334">
        <v>1</v>
      </c>
      <c r="K263" s="1295" t="s">
        <v>130</v>
      </c>
      <c r="L263" s="334" t="s">
        <v>134</v>
      </c>
      <c r="M263" s="334" t="s">
        <v>949</v>
      </c>
      <c r="N263" s="334" t="s">
        <v>291</v>
      </c>
      <c r="O263" s="1253">
        <v>5011.2</v>
      </c>
      <c r="P263" s="338">
        <v>3</v>
      </c>
      <c r="Q263" s="952"/>
      <c r="R263" s="952"/>
      <c r="S263" s="1166">
        <v>3</v>
      </c>
      <c r="T263" s="1166"/>
      <c r="U263" s="952">
        <v>5011.2</v>
      </c>
      <c r="V263" s="339">
        <f t="shared" si="4"/>
        <v>0</v>
      </c>
    </row>
    <row r="264" spans="4:24" ht="15" x14ac:dyDescent="0.2">
      <c r="D264" s="956">
        <v>248</v>
      </c>
      <c r="E264" s="333">
        <v>39402</v>
      </c>
      <c r="F264" s="1156" t="s">
        <v>214</v>
      </c>
      <c r="G264" s="334">
        <v>61</v>
      </c>
      <c r="H264" s="334">
        <v>617</v>
      </c>
      <c r="I264" s="334"/>
      <c r="J264" s="334">
        <v>1</v>
      </c>
      <c r="K264" s="1176" t="s">
        <v>304</v>
      </c>
      <c r="L264" s="334"/>
      <c r="M264" s="334"/>
      <c r="N264" s="334" t="s">
        <v>305</v>
      </c>
      <c r="O264" s="1037">
        <v>4000</v>
      </c>
      <c r="P264" s="338">
        <v>10</v>
      </c>
      <c r="Q264" s="339">
        <f>IF(P264=0,"N/A",+O264/P264)</f>
        <v>400</v>
      </c>
      <c r="R264" s="1654">
        <f>IF(P264=0,"N/A",+Q264/12)</f>
        <v>33.333333333333336</v>
      </c>
      <c r="S264" s="1157">
        <v>9</v>
      </c>
      <c r="T264" s="1157">
        <v>9</v>
      </c>
      <c r="U264" s="339">
        <f>IF(P264=0,"N/A",+Q264*S264+R264*T264)</f>
        <v>3900</v>
      </c>
      <c r="V264" s="339">
        <f t="shared" si="4"/>
        <v>100</v>
      </c>
    </row>
    <row r="265" spans="4:24" ht="15" x14ac:dyDescent="0.2">
      <c r="D265" s="956">
        <v>249</v>
      </c>
      <c r="E265" s="333">
        <v>37512</v>
      </c>
      <c r="F265" s="1156" t="s">
        <v>214</v>
      </c>
      <c r="G265" s="334">
        <v>61</v>
      </c>
      <c r="H265" s="334">
        <v>617</v>
      </c>
      <c r="I265" s="334"/>
      <c r="J265" s="334">
        <v>1</v>
      </c>
      <c r="K265" s="1176" t="s">
        <v>197</v>
      </c>
      <c r="L265" s="334"/>
      <c r="M265" s="334" t="s">
        <v>416</v>
      </c>
      <c r="N265" s="334" t="s">
        <v>305</v>
      </c>
      <c r="O265" s="1037">
        <v>22571.46</v>
      </c>
      <c r="P265" s="338">
        <v>10</v>
      </c>
      <c r="Q265" s="952"/>
      <c r="R265" s="952"/>
      <c r="S265" s="1166">
        <v>10</v>
      </c>
      <c r="T265" s="1166"/>
      <c r="U265" s="952">
        <v>22571.46</v>
      </c>
      <c r="V265" s="339">
        <f t="shared" si="4"/>
        <v>0</v>
      </c>
    </row>
    <row r="266" spans="4:24" ht="15" x14ac:dyDescent="0.2">
      <c r="D266" s="956">
        <v>250</v>
      </c>
      <c r="E266" s="333">
        <v>37512</v>
      </c>
      <c r="F266" s="1156" t="s">
        <v>214</v>
      </c>
      <c r="G266" s="334">
        <v>61</v>
      </c>
      <c r="H266" s="334">
        <v>617</v>
      </c>
      <c r="I266" s="334">
        <v>107891</v>
      </c>
      <c r="J266" s="334">
        <v>1</v>
      </c>
      <c r="K266" s="1176" t="s">
        <v>306</v>
      </c>
      <c r="L266" s="334"/>
      <c r="M266" s="334"/>
      <c r="N266" s="334" t="s">
        <v>305</v>
      </c>
      <c r="O266" s="1037">
        <v>500</v>
      </c>
      <c r="P266" s="338">
        <v>10</v>
      </c>
      <c r="Q266" s="952"/>
      <c r="R266" s="952"/>
      <c r="S266" s="1166">
        <v>10</v>
      </c>
      <c r="T266" s="1166"/>
      <c r="U266" s="952">
        <v>500</v>
      </c>
      <c r="V266" s="339">
        <f t="shared" si="4"/>
        <v>0</v>
      </c>
    </row>
    <row r="267" spans="4:24" ht="30" x14ac:dyDescent="0.2">
      <c r="D267" s="956">
        <v>251</v>
      </c>
      <c r="E267" s="333">
        <v>38881</v>
      </c>
      <c r="F267" s="1156" t="s">
        <v>214</v>
      </c>
      <c r="G267" s="334">
        <v>61</v>
      </c>
      <c r="H267" s="334">
        <v>617</v>
      </c>
      <c r="I267" s="334"/>
      <c r="J267" s="334">
        <v>10</v>
      </c>
      <c r="K267" s="1176" t="s">
        <v>521</v>
      </c>
      <c r="L267" s="334"/>
      <c r="M267" s="334"/>
      <c r="N267" s="334" t="s">
        <v>305</v>
      </c>
      <c r="O267" s="1037">
        <v>28773.8</v>
      </c>
      <c r="P267" s="338">
        <v>10</v>
      </c>
      <c r="Q267" s="952"/>
      <c r="R267" s="952"/>
      <c r="S267" s="1166">
        <v>10</v>
      </c>
      <c r="T267" s="1166"/>
      <c r="U267" s="952">
        <v>28773.8</v>
      </c>
      <c r="V267" s="339">
        <f t="shared" si="4"/>
        <v>0</v>
      </c>
    </row>
    <row r="268" spans="4:24" ht="15" x14ac:dyDescent="0.2">
      <c r="D268" s="951"/>
      <c r="E268" s="966"/>
      <c r="F268" s="966"/>
      <c r="G268" s="1694"/>
      <c r="H268" s="1694"/>
      <c r="I268" s="966"/>
      <c r="J268" s="966"/>
      <c r="K268" s="1334"/>
      <c r="L268" s="966"/>
      <c r="M268" s="966"/>
      <c r="N268" s="966"/>
      <c r="O268" s="1335">
        <f>SUM(O17:O267)</f>
        <v>2134172.2799999989</v>
      </c>
      <c r="P268" s="1335"/>
      <c r="Q268" s="1335">
        <f>SUM(Q17:Q267)</f>
        <v>67921.995666666669</v>
      </c>
      <c r="R268" s="1850">
        <f>SUM(R17:R267)</f>
        <v>5583.9696666666678</v>
      </c>
      <c r="S268" s="1335"/>
      <c r="T268" s="1335"/>
      <c r="U268" s="1335">
        <f>SUM(U17:U267)</f>
        <v>1746048.1312500003</v>
      </c>
      <c r="V268" s="1335">
        <f>SUM(V17:V267)</f>
        <v>388124.14874999999</v>
      </c>
      <c r="W268" s="1322">
        <f>SUM(U268:V268)</f>
        <v>2134172.2800000003</v>
      </c>
      <c r="X268" s="1322"/>
    </row>
    <row r="269" spans="4:24" ht="15" x14ac:dyDescent="0.2">
      <c r="D269" s="951"/>
      <c r="E269" s="966"/>
      <c r="F269" s="966"/>
      <c r="G269" s="1694">
        <v>613</v>
      </c>
      <c r="H269" s="1695">
        <v>76.19</v>
      </c>
      <c r="I269" s="966"/>
      <c r="J269" s="966"/>
      <c r="K269" s="1334"/>
      <c r="L269" s="966"/>
      <c r="M269" s="966"/>
      <c r="N269" s="966"/>
      <c r="O269" s="1244"/>
      <c r="P269" s="1306"/>
      <c r="Q269" s="1306"/>
      <c r="R269" s="1336"/>
      <c r="S269" s="1336"/>
      <c r="T269" s="1306"/>
      <c r="U269" s="1306"/>
      <c r="V269" s="1306"/>
    </row>
    <row r="270" spans="4:24" ht="15" x14ac:dyDescent="0.2">
      <c r="D270" s="951"/>
      <c r="E270" s="966"/>
      <c r="F270" s="966"/>
      <c r="G270" s="1694">
        <v>614</v>
      </c>
      <c r="H270" s="1695">
        <v>2626.08</v>
      </c>
      <c r="I270" s="966"/>
      <c r="J270" s="966"/>
      <c r="K270" s="1334"/>
      <c r="L270" s="966"/>
      <c r="M270" s="966"/>
      <c r="N270" s="966"/>
      <c r="O270" s="1244"/>
      <c r="P270" s="1306"/>
      <c r="Q270" s="1306"/>
      <c r="R270" s="1337"/>
      <c r="S270" s="1336"/>
      <c r="T270" s="1306"/>
      <c r="U270" s="1306"/>
      <c r="V270" s="1306"/>
    </row>
    <row r="271" spans="4:24" ht="15" x14ac:dyDescent="0.2">
      <c r="D271" s="951"/>
      <c r="E271" s="966"/>
      <c r="F271" s="966"/>
      <c r="G271" s="1694">
        <v>617</v>
      </c>
      <c r="H271" s="1695">
        <v>2957.89</v>
      </c>
      <c r="I271" s="966"/>
      <c r="J271" s="966"/>
      <c r="K271" s="1334"/>
      <c r="L271" s="966"/>
      <c r="M271" s="966"/>
      <c r="N271" s="966"/>
      <c r="O271" s="1244"/>
      <c r="P271" s="1306"/>
      <c r="Q271" s="1306"/>
      <c r="R271" s="1338"/>
      <c r="S271" s="1306"/>
      <c r="T271" s="1306"/>
      <c r="U271" s="1306"/>
      <c r="V271" s="1306"/>
    </row>
    <row r="272" spans="4:24" ht="15" x14ac:dyDescent="0.2">
      <c r="D272" s="951"/>
      <c r="E272" s="1306"/>
      <c r="F272" s="1306"/>
      <c r="G272" s="1689"/>
      <c r="H272" s="1690">
        <f>SUM(H269:H271)</f>
        <v>5660.16</v>
      </c>
      <c r="I272" s="1306"/>
      <c r="J272" s="1306"/>
      <c r="K272" s="1306"/>
      <c r="L272" s="1306"/>
      <c r="M272" s="1306"/>
      <c r="N272" s="1306"/>
      <c r="O272" s="1324"/>
      <c r="P272" s="1324"/>
      <c r="Q272" s="1306"/>
      <c r="R272" s="1306"/>
      <c r="S272" s="1306"/>
      <c r="T272" s="1306"/>
      <c r="U272" s="1306"/>
      <c r="V272" s="1306"/>
    </row>
    <row r="273" spans="4:22" ht="15" x14ac:dyDescent="0.2">
      <c r="D273" s="951"/>
      <c r="E273" s="1306"/>
      <c r="F273" s="1306"/>
      <c r="G273" s="1306"/>
      <c r="H273" s="1306"/>
      <c r="I273" s="1306"/>
      <c r="J273" s="1306"/>
      <c r="K273" s="1306"/>
      <c r="L273" s="1306"/>
      <c r="M273" s="1306"/>
      <c r="N273" s="1306"/>
      <c r="O273" s="1324"/>
      <c r="P273" s="1324"/>
      <c r="Q273" s="1306"/>
      <c r="R273" s="1306"/>
      <c r="S273" s="1306"/>
      <c r="T273" s="1306"/>
      <c r="U273" s="1306"/>
      <c r="V273" s="1306"/>
    </row>
    <row r="274" spans="4:22" x14ac:dyDescent="0.2">
      <c r="D274" s="1326"/>
      <c r="E274" s="1339"/>
      <c r="F274" s="1339"/>
      <c r="G274" s="1339"/>
      <c r="H274" s="1339"/>
      <c r="I274" s="1339"/>
      <c r="J274" s="1339"/>
      <c r="K274" s="1340"/>
      <c r="L274" s="1339"/>
      <c r="M274" s="1339"/>
      <c r="N274" s="1341"/>
      <c r="O274" s="1341"/>
      <c r="P274" s="1047"/>
    </row>
    <row r="275" spans="4:22" x14ac:dyDescent="0.2">
      <c r="D275" s="45"/>
      <c r="E275" s="45"/>
      <c r="F275" s="45"/>
      <c r="G275" s="45"/>
      <c r="H275" s="1342"/>
      <c r="I275" s="45"/>
      <c r="J275" s="45"/>
      <c r="K275" s="3"/>
      <c r="L275" s="45"/>
      <c r="M275" s="45"/>
      <c r="N275" s="1048"/>
      <c r="O275" s="1048"/>
      <c r="P275" s="14"/>
      <c r="Q275" s="14"/>
      <c r="R275" s="1048"/>
      <c r="S275" s="1048"/>
      <c r="T275" s="45"/>
      <c r="U275" s="45"/>
      <c r="V275" s="45"/>
    </row>
    <row r="276" spans="4:22" x14ac:dyDescent="0.2">
      <c r="D276" s="1973" t="s">
        <v>51</v>
      </c>
      <c r="E276" s="1973"/>
      <c r="F276" s="1973"/>
      <c r="G276" s="1973"/>
      <c r="H276" s="1973"/>
      <c r="I276" s="1973"/>
      <c r="J276" s="1973"/>
      <c r="K276" s="1344"/>
      <c r="L276" s="1974" t="s">
        <v>1625</v>
      </c>
      <c r="M276" s="1974"/>
      <c r="N276" s="1974"/>
      <c r="O276" s="1974"/>
      <c r="P276" s="34"/>
      <c r="Q276" s="34"/>
      <c r="R276" s="1973" t="s">
        <v>1621</v>
      </c>
      <c r="S276" s="1973"/>
      <c r="T276" s="1973"/>
      <c r="U276" s="1973"/>
      <c r="V276" s="1973"/>
    </row>
    <row r="277" spans="4:22" x14ac:dyDescent="0.2">
      <c r="D277" s="1326"/>
      <c r="E277" s="1339"/>
      <c r="F277" s="1339"/>
      <c r="G277" s="1339"/>
      <c r="H277" s="1339"/>
      <c r="I277" s="1339"/>
      <c r="J277" s="1339"/>
      <c r="K277" s="1340"/>
      <c r="L277" s="1339"/>
      <c r="M277" s="1339"/>
      <c r="N277" s="1341"/>
      <c r="O277" s="1341"/>
      <c r="P277" s="1047"/>
    </row>
    <row r="278" spans="4:22" x14ac:dyDescent="0.2">
      <c r="D278" s="1326"/>
      <c r="E278" s="1339"/>
      <c r="F278" s="1339"/>
      <c r="G278" s="1339"/>
      <c r="H278" s="1339"/>
      <c r="I278" s="1339"/>
      <c r="J278" s="1339"/>
      <c r="K278" s="1340"/>
      <c r="L278" s="1339"/>
      <c r="M278" s="1339"/>
      <c r="N278" s="1341"/>
      <c r="O278" s="1341"/>
      <c r="P278" s="1047"/>
    </row>
    <row r="279" spans="4:22" x14ac:dyDescent="0.2">
      <c r="D279" s="1326"/>
      <c r="E279" s="1339"/>
      <c r="F279" s="1339"/>
      <c r="G279" s="1339"/>
      <c r="H279" s="1339"/>
      <c r="I279" s="1339"/>
      <c r="J279" s="1339"/>
      <c r="K279" s="1340"/>
      <c r="L279" s="1339"/>
      <c r="M279" s="1339"/>
      <c r="N279" s="1341"/>
      <c r="O279" s="1341"/>
      <c r="P279" s="1047"/>
    </row>
    <row r="280" spans="4:22" x14ac:dyDescent="0.2">
      <c r="D280" s="1326"/>
      <c r="E280" s="1339"/>
      <c r="F280" s="1339"/>
      <c r="G280" s="1339"/>
      <c r="H280" s="1339"/>
      <c r="I280" s="1339"/>
      <c r="J280" s="1339"/>
      <c r="K280" s="1340"/>
      <c r="L280" s="1339"/>
      <c r="M280" s="1339"/>
      <c r="N280" s="1341"/>
      <c r="O280" s="1341"/>
      <c r="P280" s="1047"/>
    </row>
    <row r="281" spans="4:22" x14ac:dyDescent="0.2">
      <c r="D281" s="1326"/>
      <c r="E281" s="1339"/>
      <c r="F281" s="1339"/>
      <c r="G281" s="1339"/>
      <c r="H281" s="1339"/>
      <c r="I281" s="1339"/>
      <c r="J281" s="1339"/>
      <c r="K281" s="1340"/>
      <c r="L281" s="1339"/>
      <c r="M281" s="1339"/>
      <c r="N281" s="1341"/>
      <c r="O281" s="1341"/>
      <c r="P281" s="1047"/>
    </row>
    <row r="282" spans="4:22" x14ac:dyDescent="0.2">
      <c r="D282" s="1326"/>
      <c r="E282" s="1339"/>
      <c r="F282" s="1339"/>
      <c r="G282" s="1339"/>
      <c r="H282" s="1339"/>
      <c r="I282" s="1339"/>
      <c r="J282" s="1339"/>
      <c r="K282" s="1340"/>
      <c r="L282" s="1339"/>
      <c r="M282" s="1339"/>
      <c r="N282" s="1341"/>
      <c r="O282" s="1341"/>
      <c r="P282" s="1047"/>
    </row>
    <row r="283" spans="4:22" x14ac:dyDescent="0.2">
      <c r="D283" s="1326"/>
      <c r="E283" s="1339"/>
      <c r="F283" s="1339"/>
      <c r="G283" s="1339"/>
      <c r="H283" s="1339"/>
      <c r="I283" s="1339"/>
      <c r="J283" s="1339"/>
      <c r="K283" s="1340"/>
      <c r="L283" s="1339"/>
      <c r="M283" s="1339"/>
      <c r="N283" s="1341"/>
      <c r="O283" s="1341"/>
      <c r="P283" s="1047"/>
    </row>
    <row r="284" spans="4:22" x14ac:dyDescent="0.2">
      <c r="D284" s="1326"/>
    </row>
    <row r="292" spans="1:22" customFormat="1" x14ac:dyDescent="0.2">
      <c r="A292" s="45"/>
      <c r="B292" s="45"/>
      <c r="C292" s="45"/>
      <c r="D292" s="1038"/>
      <c r="E292" s="1038"/>
      <c r="F292" s="1038"/>
      <c r="G292" s="1038"/>
      <c r="H292" s="1038"/>
      <c r="I292" s="1038"/>
      <c r="J292" s="1038"/>
      <c r="K292" s="1038"/>
      <c r="L292" s="1038"/>
      <c r="M292" s="1038"/>
      <c r="N292" s="1038"/>
      <c r="O292" s="1038"/>
      <c r="P292" s="1038"/>
      <c r="Q292" s="1038"/>
      <c r="R292" s="1038"/>
      <c r="S292" s="1038"/>
      <c r="T292" s="1038"/>
      <c r="U292" s="1038"/>
      <c r="V292" s="1038"/>
    </row>
    <row r="293" spans="1:22" customFormat="1" x14ac:dyDescent="0.2">
      <c r="A293" s="1343" t="s">
        <v>51</v>
      </c>
      <c r="B293" s="1343"/>
      <c r="C293" s="1343"/>
      <c r="D293" s="1038"/>
      <c r="E293" s="1038"/>
      <c r="F293" s="1038"/>
      <c r="G293" s="1038"/>
      <c r="H293" s="1038"/>
      <c r="I293" s="1038"/>
      <c r="J293" s="1038"/>
      <c r="K293" s="1038"/>
      <c r="L293" s="1038"/>
      <c r="M293" s="1038"/>
      <c r="N293" s="1038"/>
      <c r="O293" s="1038"/>
      <c r="P293" s="1038"/>
      <c r="Q293" s="1038"/>
      <c r="R293" s="1038"/>
      <c r="S293" s="1038"/>
      <c r="T293" s="1038"/>
      <c r="U293" s="1038"/>
      <c r="V293" s="1038"/>
    </row>
    <row r="304" spans="1:22" ht="15" x14ac:dyDescent="0.2">
      <c r="D304" s="956">
        <v>25</v>
      </c>
      <c r="E304" s="1330">
        <v>40260</v>
      </c>
      <c r="F304" s="1156" t="s">
        <v>214</v>
      </c>
      <c r="G304" s="334">
        <v>61</v>
      </c>
      <c r="H304" s="334">
        <v>614</v>
      </c>
      <c r="I304" s="334"/>
      <c r="J304" s="334">
        <v>1</v>
      </c>
      <c r="K304" s="1176" t="s">
        <v>856</v>
      </c>
      <c r="L304" s="334"/>
      <c r="M304" s="334" t="s">
        <v>73</v>
      </c>
      <c r="N304" s="334" t="s">
        <v>940</v>
      </c>
      <c r="O304" s="1037">
        <v>564.91999999999996</v>
      </c>
      <c r="P304" s="338">
        <v>3</v>
      </c>
      <c r="Q304" s="952"/>
      <c r="R304" s="952"/>
      <c r="S304" s="1166">
        <v>3</v>
      </c>
      <c r="T304" s="1166"/>
      <c r="U304" s="952">
        <v>564.91999999999996</v>
      </c>
      <c r="V304" s="952">
        <f>IF(P304=0,"N/A",+O304-U304)</f>
        <v>0</v>
      </c>
    </row>
    <row r="305" spans="4:22" ht="15" x14ac:dyDescent="0.2">
      <c r="D305" s="956">
        <v>176</v>
      </c>
      <c r="E305" s="333">
        <v>36889</v>
      </c>
      <c r="F305" s="1156" t="s">
        <v>214</v>
      </c>
      <c r="G305" s="334">
        <v>61</v>
      </c>
      <c r="H305" s="334">
        <v>617</v>
      </c>
      <c r="I305" s="334">
        <v>7897</v>
      </c>
      <c r="J305" s="334">
        <v>1</v>
      </c>
      <c r="K305" s="1176" t="s">
        <v>1099</v>
      </c>
      <c r="L305" s="334"/>
      <c r="M305" s="334"/>
      <c r="N305" s="334" t="s">
        <v>276</v>
      </c>
      <c r="O305" s="1037">
        <v>500</v>
      </c>
      <c r="P305" s="338">
        <v>10</v>
      </c>
      <c r="Q305" s="952"/>
      <c r="R305" s="952"/>
      <c r="S305" s="1166">
        <v>10</v>
      </c>
      <c r="T305" s="1166"/>
      <c r="U305" s="952">
        <v>500</v>
      </c>
      <c r="V305" s="952">
        <f>IF(P305=0,"N/A",+O305-U305)</f>
        <v>0</v>
      </c>
    </row>
    <row r="306" spans="4:22" ht="15" x14ac:dyDescent="0.2">
      <c r="D306" s="956">
        <v>183</v>
      </c>
      <c r="E306" s="333">
        <v>41145</v>
      </c>
      <c r="F306" s="1156" t="s">
        <v>214</v>
      </c>
      <c r="G306" s="334">
        <v>61</v>
      </c>
      <c r="H306" s="334">
        <v>617</v>
      </c>
      <c r="I306" s="334"/>
      <c r="J306" s="334">
        <v>1</v>
      </c>
      <c r="K306" s="1176" t="s">
        <v>799</v>
      </c>
      <c r="L306" s="334"/>
      <c r="M306" s="334" t="s">
        <v>116</v>
      </c>
      <c r="N306" s="334" t="s">
        <v>201</v>
      </c>
      <c r="O306" s="1037">
        <v>4295</v>
      </c>
      <c r="P306" s="338">
        <v>10</v>
      </c>
      <c r="Q306" s="339">
        <f>IF(P306=0,"N/A",+O306/P306)</f>
        <v>429.5</v>
      </c>
      <c r="R306" s="339">
        <f>IF(P306=0,"N/A",+Q306/12)</f>
        <v>35.791666666666664</v>
      </c>
      <c r="S306" s="1157">
        <v>4</v>
      </c>
      <c r="T306" s="1157">
        <v>4</v>
      </c>
      <c r="U306" s="339">
        <f>IF(P306=0,"N/A",+Q306*S306+R306*T306)</f>
        <v>1861.1666666666667</v>
      </c>
      <c r="V306" s="339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opLeftCell="B13" zoomScale="80" zoomScaleNormal="80" workbookViewId="0">
      <selection activeCell="Q34" sqref="Q34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6" width="9.42578125" customWidth="1"/>
    <col min="7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7" customWidth="1"/>
    <col min="13" max="13" width="8.42578125" customWidth="1"/>
    <col min="14" max="14" width="17" customWidth="1"/>
    <col min="15" max="15" width="13.5703125" customWidth="1"/>
    <col min="16" max="16" width="6.8554687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978" t="s">
        <v>0</v>
      </c>
      <c r="B7" s="1978"/>
      <c r="C7" s="1978"/>
      <c r="D7" s="1978"/>
      <c r="E7" s="1978"/>
      <c r="F7" s="1978"/>
      <c r="G7" s="1978"/>
      <c r="H7" s="1978"/>
      <c r="I7" s="1978"/>
      <c r="J7" s="1978"/>
      <c r="K7" s="1978"/>
      <c r="L7" s="1978"/>
      <c r="M7" s="1978"/>
      <c r="N7" s="1978"/>
      <c r="O7" s="1978"/>
      <c r="P7" s="1978"/>
      <c r="Q7" s="1978"/>
      <c r="R7" s="1978"/>
      <c r="S7" s="1978"/>
    </row>
    <row r="8" spans="1:19" x14ac:dyDescent="0.2">
      <c r="A8" s="1978" t="s">
        <v>1</v>
      </c>
      <c r="B8" s="1978"/>
      <c r="C8" s="1978"/>
      <c r="D8" s="1978"/>
      <c r="E8" s="1978"/>
      <c r="F8" s="1978"/>
      <c r="G8" s="1978"/>
      <c r="H8" s="1978"/>
      <c r="I8" s="1978"/>
      <c r="J8" s="1978"/>
      <c r="K8" s="1978"/>
      <c r="L8" s="1978"/>
      <c r="M8" s="1978"/>
      <c r="N8" s="1978"/>
      <c r="O8" s="1978"/>
      <c r="P8" s="1978"/>
      <c r="Q8" s="1978"/>
      <c r="R8" s="1978"/>
      <c r="S8" s="1978"/>
    </row>
    <row r="9" spans="1:19" x14ac:dyDescent="0.2">
      <c r="A9" s="1978" t="s">
        <v>2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78" t="s">
        <v>3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5" t="s">
        <v>1824</v>
      </c>
      <c r="B11" s="1975"/>
      <c r="C11" s="1975"/>
      <c r="D11" s="1975"/>
      <c r="E11" s="1975"/>
      <c r="F11" s="1975"/>
      <c r="G11" s="1975"/>
      <c r="H11" s="1975"/>
      <c r="I11" s="1975"/>
      <c r="J11" s="1975"/>
      <c r="K11" s="1975"/>
      <c r="L11" s="1975"/>
      <c r="M11" s="1975"/>
      <c r="N11" s="1975"/>
      <c r="O11" s="1975"/>
      <c r="P11" s="1975"/>
      <c r="Q11" s="1975"/>
      <c r="R11" s="1975"/>
      <c r="S11" s="1975"/>
    </row>
    <row r="12" spans="1:19" ht="15" x14ac:dyDescent="0.3">
      <c r="A12" s="80"/>
      <c r="B12" s="80"/>
      <c r="C12" s="80"/>
      <c r="D12" s="80"/>
      <c r="E12" s="80"/>
      <c r="F12" s="80"/>
      <c r="G12" s="80"/>
      <c r="H12" s="1151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7" customFormat="1" ht="48" x14ac:dyDescent="0.2">
      <c r="A13" s="962" t="s">
        <v>4</v>
      </c>
      <c r="B13" s="962" t="s">
        <v>5</v>
      </c>
      <c r="C13" s="1045" t="s">
        <v>1627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72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1805</v>
      </c>
      <c r="S13" s="1051" t="s">
        <v>1619</v>
      </c>
    </row>
    <row r="14" spans="1:19" x14ac:dyDescent="0.2">
      <c r="A14" s="1272">
        <v>1</v>
      </c>
      <c r="B14" s="1272">
        <v>2</v>
      </c>
      <c r="C14" s="1272">
        <v>3</v>
      </c>
      <c r="D14" s="1272">
        <v>4</v>
      </c>
      <c r="E14" s="1272">
        <v>5</v>
      </c>
      <c r="F14" s="1272">
        <v>6</v>
      </c>
      <c r="G14" s="1272">
        <v>7</v>
      </c>
      <c r="H14" s="1273">
        <v>8</v>
      </c>
      <c r="I14" s="1272">
        <v>9</v>
      </c>
      <c r="J14" s="1272">
        <v>10</v>
      </c>
      <c r="K14" s="1272">
        <v>11</v>
      </c>
      <c r="L14" s="1272">
        <v>12</v>
      </c>
      <c r="M14" s="1272">
        <v>13</v>
      </c>
      <c r="N14" s="1272">
        <v>14</v>
      </c>
      <c r="O14" s="1272">
        <v>15</v>
      </c>
      <c r="P14" s="1272">
        <v>16</v>
      </c>
      <c r="Q14" s="1272">
        <v>17</v>
      </c>
      <c r="R14" s="1272">
        <v>18</v>
      </c>
      <c r="S14" s="1272">
        <v>19</v>
      </c>
    </row>
    <row r="15" spans="1:19" ht="15" x14ac:dyDescent="0.2">
      <c r="A15" s="1274">
        <v>1</v>
      </c>
      <c r="B15" s="1275">
        <v>38442</v>
      </c>
      <c r="C15" s="1276">
        <v>8</v>
      </c>
      <c r="D15" s="1276">
        <v>61</v>
      </c>
      <c r="E15" s="1215">
        <v>617</v>
      </c>
      <c r="F15" s="1162">
        <v>127568</v>
      </c>
      <c r="G15" s="1162">
        <v>1</v>
      </c>
      <c r="H15" s="1285" t="s">
        <v>345</v>
      </c>
      <c r="I15" s="1162"/>
      <c r="J15" s="1162" t="s">
        <v>19</v>
      </c>
      <c r="K15" s="1277" t="s">
        <v>941</v>
      </c>
      <c r="L15" s="1037">
        <v>1780</v>
      </c>
      <c r="M15" s="338">
        <v>10</v>
      </c>
      <c r="N15" s="1693"/>
      <c r="O15" s="1228"/>
      <c r="P15" s="1278">
        <v>10</v>
      </c>
      <c r="Q15" s="1278"/>
      <c r="R15" s="1228">
        <v>1780</v>
      </c>
      <c r="S15" s="1228">
        <f t="shared" ref="S15:S31" si="0">IF(M15=0,"N/A",+L15-R15)</f>
        <v>0</v>
      </c>
    </row>
    <row r="16" spans="1:19" ht="15" x14ac:dyDescent="0.2">
      <c r="A16" s="1274">
        <v>2</v>
      </c>
      <c r="B16" s="1275">
        <v>39316</v>
      </c>
      <c r="C16" s="1276">
        <v>8</v>
      </c>
      <c r="D16" s="1276">
        <v>61</v>
      </c>
      <c r="E16" s="1215">
        <v>617</v>
      </c>
      <c r="F16" s="1162"/>
      <c r="G16" s="1162">
        <v>1</v>
      </c>
      <c r="H16" s="1286" t="s">
        <v>347</v>
      </c>
      <c r="I16" s="1162"/>
      <c r="J16" s="1162" t="s">
        <v>19</v>
      </c>
      <c r="K16" s="1277" t="s">
        <v>941</v>
      </c>
      <c r="L16" s="1164">
        <v>7502.88</v>
      </c>
      <c r="M16" s="1165">
        <v>10</v>
      </c>
      <c r="N16" s="1883">
        <f>IF(M16=0,"N/A",+L16/M16)</f>
        <v>750.28800000000001</v>
      </c>
      <c r="O16" s="1881">
        <f>IF(M16=0,"N/A",+N16/12)</f>
        <v>62.524000000000001</v>
      </c>
      <c r="P16" s="1882">
        <v>10</v>
      </c>
      <c r="Q16" s="1882"/>
      <c r="R16" s="1883">
        <f t="shared" ref="R16:R31" si="1">IF(M16=0,"N/A",+N16*P16+O16*Q16)</f>
        <v>7502.88</v>
      </c>
      <c r="S16" s="1883">
        <f t="shared" si="0"/>
        <v>0</v>
      </c>
    </row>
    <row r="17" spans="1:20" ht="15" x14ac:dyDescent="0.2">
      <c r="A17" s="1274">
        <v>3</v>
      </c>
      <c r="B17" s="1275">
        <v>39316</v>
      </c>
      <c r="C17" s="1276">
        <v>8</v>
      </c>
      <c r="D17" s="1276">
        <v>61</v>
      </c>
      <c r="E17" s="1215">
        <v>617</v>
      </c>
      <c r="F17" s="1162"/>
      <c r="G17" s="1160">
        <v>1</v>
      </c>
      <c r="H17" s="1286" t="s">
        <v>18</v>
      </c>
      <c r="I17" s="1162"/>
      <c r="J17" s="1162" t="s">
        <v>19</v>
      </c>
      <c r="K17" s="1277" t="s">
        <v>941</v>
      </c>
      <c r="L17" s="1164">
        <v>6380</v>
      </c>
      <c r="M17" s="1165">
        <v>10</v>
      </c>
      <c r="N17" s="1883">
        <f>IF(M17=0,"N/A",+L17/M17)</f>
        <v>638</v>
      </c>
      <c r="O17" s="1881">
        <f>IF(M17=0,"N/A",+N17/12)</f>
        <v>53.166666666666664</v>
      </c>
      <c r="P17" s="1882">
        <v>10</v>
      </c>
      <c r="Q17" s="1882"/>
      <c r="R17" s="1883">
        <f t="shared" si="1"/>
        <v>6380</v>
      </c>
      <c r="S17" s="1883">
        <f t="shared" si="0"/>
        <v>0</v>
      </c>
    </row>
    <row r="18" spans="1:20" ht="15" x14ac:dyDescent="0.2">
      <c r="A18" s="1274">
        <v>5</v>
      </c>
      <c r="B18" s="1279">
        <v>39316</v>
      </c>
      <c r="C18" s="1280">
        <v>8</v>
      </c>
      <c r="D18" s="1280">
        <v>61</v>
      </c>
      <c r="E18" s="1281">
        <v>617</v>
      </c>
      <c r="F18" s="1282"/>
      <c r="G18" s="1233">
        <v>1</v>
      </c>
      <c r="H18" s="1287" t="s">
        <v>296</v>
      </c>
      <c r="I18" s="1282"/>
      <c r="J18" s="1282" t="s">
        <v>19</v>
      </c>
      <c r="K18" s="1283" t="s">
        <v>941</v>
      </c>
      <c r="L18" s="1237">
        <v>5742</v>
      </c>
      <c r="M18" s="1238">
        <v>10</v>
      </c>
      <c r="N18" s="1746">
        <f>IF(M18=0,"N/A",+L18/M18)</f>
        <v>574.20000000000005</v>
      </c>
      <c r="O18" s="1923">
        <f>IF(M18=0,"N/A",+N18/12)</f>
        <v>47.85</v>
      </c>
      <c r="P18" s="1747">
        <v>10</v>
      </c>
      <c r="Q18" s="1747"/>
      <c r="R18" s="1746">
        <f t="shared" si="1"/>
        <v>5742</v>
      </c>
      <c r="S18" s="1746">
        <f t="shared" si="0"/>
        <v>0</v>
      </c>
    </row>
    <row r="19" spans="1:20" ht="15" x14ac:dyDescent="0.2">
      <c r="A19" s="1274">
        <v>6</v>
      </c>
      <c r="B19" s="1034">
        <v>42549</v>
      </c>
      <c r="C19" s="1252">
        <v>8</v>
      </c>
      <c r="D19" s="1252">
        <v>61</v>
      </c>
      <c r="E19" s="1179">
        <v>632</v>
      </c>
      <c r="F19" s="1156"/>
      <c r="G19" s="334">
        <v>1</v>
      </c>
      <c r="H19" s="1176" t="s">
        <v>1497</v>
      </c>
      <c r="I19" s="1156">
        <v>4076066</v>
      </c>
      <c r="J19" s="1156" t="s">
        <v>36</v>
      </c>
      <c r="K19" s="1156" t="s">
        <v>1498</v>
      </c>
      <c r="L19" s="1037">
        <v>37878</v>
      </c>
      <c r="M19" s="338">
        <v>5</v>
      </c>
      <c r="N19" s="339">
        <f t="shared" ref="N19:N26" si="2">IF(M19=0,"N/A",+L19/M19)</f>
        <v>7575.6</v>
      </c>
      <c r="O19" s="1654">
        <f t="shared" ref="O19:O26" si="3">IF(M19=0,"N/A",+N19/12)</f>
        <v>631.30000000000007</v>
      </c>
      <c r="P19" s="1157">
        <v>1</v>
      </c>
      <c r="Q19" s="1284">
        <v>3</v>
      </c>
      <c r="R19" s="339">
        <f t="shared" si="1"/>
        <v>9469.5</v>
      </c>
      <c r="S19" s="339">
        <f t="shared" si="0"/>
        <v>28408.5</v>
      </c>
    </row>
    <row r="20" spans="1:20" ht="15" x14ac:dyDescent="0.2">
      <c r="A20" s="1274">
        <v>7</v>
      </c>
      <c r="B20" s="1034">
        <v>42537</v>
      </c>
      <c r="C20" s="1252">
        <v>8</v>
      </c>
      <c r="D20" s="1252">
        <v>61</v>
      </c>
      <c r="E20" s="1179">
        <v>617</v>
      </c>
      <c r="F20" s="1156"/>
      <c r="G20" s="334">
        <v>1</v>
      </c>
      <c r="H20" s="1176" t="s">
        <v>66</v>
      </c>
      <c r="I20" s="1156"/>
      <c r="J20" s="1156" t="s">
        <v>1499</v>
      </c>
      <c r="K20" s="1156" t="s">
        <v>1498</v>
      </c>
      <c r="L20" s="1037">
        <v>6018</v>
      </c>
      <c r="M20" s="338">
        <v>10</v>
      </c>
      <c r="N20" s="339">
        <f t="shared" si="2"/>
        <v>601.79999999999995</v>
      </c>
      <c r="O20" s="1654">
        <f t="shared" si="3"/>
        <v>50.15</v>
      </c>
      <c r="P20" s="1157">
        <v>1</v>
      </c>
      <c r="Q20" s="1284">
        <v>3</v>
      </c>
      <c r="R20" s="339">
        <f t="shared" si="1"/>
        <v>752.25</v>
      </c>
      <c r="S20" s="339">
        <f t="shared" si="0"/>
        <v>5265.75</v>
      </c>
    </row>
    <row r="21" spans="1:20" ht="30" x14ac:dyDescent="0.2">
      <c r="A21" s="1274">
        <v>8</v>
      </c>
      <c r="B21" s="1034">
        <v>42669</v>
      </c>
      <c r="C21" s="1252">
        <v>8</v>
      </c>
      <c r="D21" s="1252">
        <v>61</v>
      </c>
      <c r="E21" s="1179">
        <v>2613</v>
      </c>
      <c r="F21" s="1156"/>
      <c r="G21" s="334">
        <v>3</v>
      </c>
      <c r="H21" s="1176" t="s">
        <v>1646</v>
      </c>
      <c r="I21" s="1156" t="s">
        <v>1520</v>
      </c>
      <c r="J21" s="1156" t="s">
        <v>1521</v>
      </c>
      <c r="K21" s="1156" t="s">
        <v>1498</v>
      </c>
      <c r="L21" s="1037">
        <v>43389.04</v>
      </c>
      <c r="M21" s="338">
        <v>3</v>
      </c>
      <c r="N21" s="339">
        <f t="shared" si="2"/>
        <v>14463.013333333334</v>
      </c>
      <c r="O21" s="1654">
        <f t="shared" si="3"/>
        <v>1205.2511111111112</v>
      </c>
      <c r="P21" s="1157"/>
      <c r="Q21" s="1284">
        <v>11</v>
      </c>
      <c r="R21" s="339">
        <f t="shared" si="1"/>
        <v>13257.762222222223</v>
      </c>
      <c r="S21" s="339">
        <f t="shared" si="0"/>
        <v>30131.277777777777</v>
      </c>
    </row>
    <row r="22" spans="1:20" ht="15" x14ac:dyDescent="0.2">
      <c r="A22" s="1274">
        <v>9</v>
      </c>
      <c r="B22" s="1034">
        <v>42611</v>
      </c>
      <c r="C22" s="1252">
        <v>8</v>
      </c>
      <c r="D22" s="1252">
        <v>61</v>
      </c>
      <c r="E22" s="1179">
        <v>2651</v>
      </c>
      <c r="F22" s="1156"/>
      <c r="G22" s="334">
        <v>2</v>
      </c>
      <c r="H22" s="1176" t="s">
        <v>390</v>
      </c>
      <c r="I22" s="1156">
        <v>8530</v>
      </c>
      <c r="J22" s="1156" t="s">
        <v>1522</v>
      </c>
      <c r="K22" s="1156" t="s">
        <v>1498</v>
      </c>
      <c r="L22" s="1037">
        <v>57000</v>
      </c>
      <c r="M22" s="338">
        <v>10</v>
      </c>
      <c r="N22" s="339">
        <f t="shared" si="2"/>
        <v>5700</v>
      </c>
      <c r="O22" s="1654">
        <f t="shared" si="3"/>
        <v>475</v>
      </c>
      <c r="P22" s="1157">
        <v>1</v>
      </c>
      <c r="Q22" s="1284">
        <v>1</v>
      </c>
      <c r="R22" s="339">
        <f t="shared" si="1"/>
        <v>6175</v>
      </c>
      <c r="S22" s="339">
        <f t="shared" si="0"/>
        <v>50825</v>
      </c>
    </row>
    <row r="23" spans="1:20" ht="30" x14ac:dyDescent="0.2">
      <c r="A23" s="1274">
        <v>10</v>
      </c>
      <c r="B23" s="1034">
        <v>42517</v>
      </c>
      <c r="C23" s="1252">
        <v>8</v>
      </c>
      <c r="D23" s="1252">
        <v>61</v>
      </c>
      <c r="E23" s="1179">
        <v>2611</v>
      </c>
      <c r="F23" s="1156"/>
      <c r="G23" s="334">
        <v>1</v>
      </c>
      <c r="H23" s="1176" t="s">
        <v>1524</v>
      </c>
      <c r="I23" s="1156" t="s">
        <v>1466</v>
      </c>
      <c r="J23" s="1156" t="s">
        <v>1525</v>
      </c>
      <c r="K23" s="1156" t="s">
        <v>1498</v>
      </c>
      <c r="L23" s="1037">
        <v>7799.99</v>
      </c>
      <c r="M23" s="338">
        <v>10</v>
      </c>
      <c r="N23" s="339">
        <f t="shared" si="2"/>
        <v>779.99900000000002</v>
      </c>
      <c r="O23" s="1654">
        <f t="shared" si="3"/>
        <v>64.999916666666664</v>
      </c>
      <c r="P23" s="1157">
        <v>1</v>
      </c>
      <c r="Q23" s="1284">
        <v>4</v>
      </c>
      <c r="R23" s="339">
        <f t="shared" si="1"/>
        <v>1039.9986666666666</v>
      </c>
      <c r="S23" s="339">
        <f t="shared" si="0"/>
        <v>6759.9913333333334</v>
      </c>
    </row>
    <row r="24" spans="1:20" ht="15" x14ac:dyDescent="0.2">
      <c r="A24" s="1274">
        <v>11</v>
      </c>
      <c r="B24" s="1034">
        <v>42452</v>
      </c>
      <c r="C24" s="1252">
        <v>8</v>
      </c>
      <c r="D24" s="1252">
        <v>61</v>
      </c>
      <c r="E24" s="1179">
        <v>2651</v>
      </c>
      <c r="F24" s="1156"/>
      <c r="G24" s="1184">
        <v>2</v>
      </c>
      <c r="H24" s="1176" t="s">
        <v>1526</v>
      </c>
      <c r="I24" s="1156" t="s">
        <v>1527</v>
      </c>
      <c r="J24" s="1156" t="s">
        <v>344</v>
      </c>
      <c r="K24" s="1156" t="s">
        <v>1498</v>
      </c>
      <c r="L24" s="1037">
        <v>55460</v>
      </c>
      <c r="M24" s="338">
        <v>10</v>
      </c>
      <c r="N24" s="339">
        <f t="shared" si="2"/>
        <v>5546</v>
      </c>
      <c r="O24" s="1654">
        <f t="shared" si="3"/>
        <v>462.16666666666669</v>
      </c>
      <c r="P24" s="1157">
        <v>1</v>
      </c>
      <c r="Q24" s="1284">
        <v>6</v>
      </c>
      <c r="R24" s="339">
        <f t="shared" si="1"/>
        <v>8319</v>
      </c>
      <c r="S24" s="339">
        <f t="shared" si="0"/>
        <v>47141</v>
      </c>
    </row>
    <row r="25" spans="1:20" ht="15" x14ac:dyDescent="0.2">
      <c r="A25" s="1274">
        <v>12</v>
      </c>
      <c r="B25" s="1034">
        <v>42452</v>
      </c>
      <c r="C25" s="1252">
        <v>8</v>
      </c>
      <c r="D25" s="1252">
        <v>61</v>
      </c>
      <c r="E25" s="1179">
        <v>2651</v>
      </c>
      <c r="F25" s="1156"/>
      <c r="G25" s="1184">
        <v>4</v>
      </c>
      <c r="H25" s="1176" t="s">
        <v>925</v>
      </c>
      <c r="I25" s="1156" t="s">
        <v>975</v>
      </c>
      <c r="J25" s="1156" t="s">
        <v>344</v>
      </c>
      <c r="K25" s="1156" t="s">
        <v>1498</v>
      </c>
      <c r="L25" s="1037">
        <v>112572</v>
      </c>
      <c r="M25" s="338">
        <v>10</v>
      </c>
      <c r="N25" s="339">
        <f t="shared" si="2"/>
        <v>11257.2</v>
      </c>
      <c r="O25" s="1654">
        <f t="shared" si="3"/>
        <v>938.1</v>
      </c>
      <c r="P25" s="1157">
        <v>1</v>
      </c>
      <c r="Q25" s="1284">
        <v>6</v>
      </c>
      <c r="R25" s="339">
        <f t="shared" si="1"/>
        <v>16885.800000000003</v>
      </c>
      <c r="S25" s="339">
        <f t="shared" si="0"/>
        <v>95686.2</v>
      </c>
    </row>
    <row r="26" spans="1:20" ht="15" x14ac:dyDescent="0.2">
      <c r="A26" s="1274">
        <v>13</v>
      </c>
      <c r="B26" s="1034">
        <v>42452</v>
      </c>
      <c r="C26" s="1252">
        <v>8</v>
      </c>
      <c r="D26" s="1252">
        <v>61</v>
      </c>
      <c r="E26" s="1179">
        <v>2651</v>
      </c>
      <c r="F26" s="1156"/>
      <c r="G26" s="1184">
        <v>1</v>
      </c>
      <c r="H26" s="1176" t="s">
        <v>1528</v>
      </c>
      <c r="I26" s="1156" t="s">
        <v>1529</v>
      </c>
      <c r="J26" s="1156" t="s">
        <v>344</v>
      </c>
      <c r="K26" s="1156" t="s">
        <v>1498</v>
      </c>
      <c r="L26" s="1037">
        <v>29700</v>
      </c>
      <c r="M26" s="338">
        <v>10</v>
      </c>
      <c r="N26" s="339">
        <f t="shared" si="2"/>
        <v>2970</v>
      </c>
      <c r="O26" s="1654">
        <f t="shared" si="3"/>
        <v>247.5</v>
      </c>
      <c r="P26" s="1941">
        <v>1</v>
      </c>
      <c r="Q26" s="1284">
        <v>6</v>
      </c>
      <c r="R26" s="339">
        <f t="shared" si="1"/>
        <v>4455</v>
      </c>
      <c r="S26" s="339">
        <f t="shared" si="0"/>
        <v>25245</v>
      </c>
    </row>
    <row r="27" spans="1:20" ht="15" x14ac:dyDescent="0.2">
      <c r="A27" s="1274"/>
      <c r="B27" s="1034">
        <v>38799</v>
      </c>
      <c r="C27" s="1252">
        <v>8</v>
      </c>
      <c r="D27" s="1252">
        <v>61</v>
      </c>
      <c r="E27" s="1179">
        <v>2651</v>
      </c>
      <c r="F27" s="1156"/>
      <c r="G27" s="1184">
        <v>2</v>
      </c>
      <c r="H27" s="1176" t="s">
        <v>1741</v>
      </c>
      <c r="I27" s="1156" t="s">
        <v>1742</v>
      </c>
      <c r="J27" s="1156" t="s">
        <v>344</v>
      </c>
      <c r="K27" s="1156" t="s">
        <v>1195</v>
      </c>
      <c r="L27" s="1037">
        <v>62540</v>
      </c>
      <c r="M27" s="338">
        <v>10</v>
      </c>
      <c r="N27" s="339">
        <f>IF(M27=0,"N/A",+L27/M27)</f>
        <v>6254</v>
      </c>
      <c r="O27" s="1654">
        <f>IF(M27=0,"N/A",+N27/12)</f>
        <v>521.16666666666663</v>
      </c>
      <c r="P27" s="1157">
        <v>1</v>
      </c>
      <c r="Q27" s="1284">
        <v>6</v>
      </c>
      <c r="R27" s="339">
        <f>IF(M27=0,"N/A",+N27*P27+O27*Q27)</f>
        <v>9381</v>
      </c>
      <c r="S27" s="339">
        <f>IF(M27=0,"N/A",+L27-R27)</f>
        <v>53159</v>
      </c>
    </row>
    <row r="28" spans="1:20" ht="30" x14ac:dyDescent="0.2">
      <c r="A28" s="1274">
        <v>14</v>
      </c>
      <c r="B28" s="1034">
        <v>42452</v>
      </c>
      <c r="C28" s="1252">
        <v>8</v>
      </c>
      <c r="D28" s="1252">
        <v>61</v>
      </c>
      <c r="E28" s="1179">
        <v>2651</v>
      </c>
      <c r="F28" s="1156"/>
      <c r="G28" s="1184">
        <v>6</v>
      </c>
      <c r="H28" s="1176" t="s">
        <v>1530</v>
      </c>
      <c r="I28" s="1156">
        <v>518771</v>
      </c>
      <c r="J28" s="1156" t="s">
        <v>1531</v>
      </c>
      <c r="K28" s="1156" t="s">
        <v>1498</v>
      </c>
      <c r="L28" s="1037">
        <v>12600</v>
      </c>
      <c r="M28" s="338">
        <v>10</v>
      </c>
      <c r="N28" s="339">
        <f>IF(M28=0,"N/A",+L28/M28)</f>
        <v>1260</v>
      </c>
      <c r="O28" s="1654">
        <f>IF(M28=0,"N/A",+N28/12)</f>
        <v>105</v>
      </c>
      <c r="P28" s="1157">
        <v>1</v>
      </c>
      <c r="Q28" s="1284">
        <v>6</v>
      </c>
      <c r="R28" s="339">
        <f t="shared" si="1"/>
        <v>1890</v>
      </c>
      <c r="S28" s="339">
        <f t="shared" si="0"/>
        <v>10710</v>
      </c>
    </row>
    <row r="29" spans="1:20" ht="15" x14ac:dyDescent="0.2">
      <c r="A29" s="1274">
        <v>15</v>
      </c>
      <c r="B29" s="1034">
        <v>42373</v>
      </c>
      <c r="C29" s="1252">
        <v>8</v>
      </c>
      <c r="D29" s="1252">
        <v>61</v>
      </c>
      <c r="E29" s="1179">
        <v>2651</v>
      </c>
      <c r="F29" s="1156"/>
      <c r="G29" s="1184">
        <v>1</v>
      </c>
      <c r="H29" s="1176" t="s">
        <v>1532</v>
      </c>
      <c r="I29" s="1156" t="s">
        <v>1533</v>
      </c>
      <c r="J29" s="1156" t="s">
        <v>344</v>
      </c>
      <c r="K29" s="1156" t="s">
        <v>1498</v>
      </c>
      <c r="L29" s="1037">
        <v>31313.119999999999</v>
      </c>
      <c r="M29" s="338">
        <v>10</v>
      </c>
      <c r="N29" s="339">
        <f>IF(M29=0,"N/A",+L29/M29)</f>
        <v>3131.3119999999999</v>
      </c>
      <c r="O29" s="1654">
        <f>IF(M29=0,"N/A",+N29/12)</f>
        <v>260.94266666666664</v>
      </c>
      <c r="P29" s="1157">
        <v>1</v>
      </c>
      <c r="Q29" s="1284">
        <v>6</v>
      </c>
      <c r="R29" s="339">
        <f t="shared" si="1"/>
        <v>4696.9679999999998</v>
      </c>
      <c r="S29" s="339">
        <f t="shared" si="0"/>
        <v>26616.151999999998</v>
      </c>
    </row>
    <row r="30" spans="1:20" ht="30" x14ac:dyDescent="0.2">
      <c r="A30" s="1731">
        <v>16</v>
      </c>
      <c r="B30" s="1732">
        <v>42517</v>
      </c>
      <c r="C30" s="1733">
        <v>8</v>
      </c>
      <c r="D30" s="1733">
        <v>61</v>
      </c>
      <c r="E30" s="1734">
        <v>2614</v>
      </c>
      <c r="F30" s="1735"/>
      <c r="G30" s="1236">
        <v>1</v>
      </c>
      <c r="H30" s="1789" t="s">
        <v>1534</v>
      </c>
      <c r="I30" s="1735"/>
      <c r="J30" s="1735" t="s">
        <v>1396</v>
      </c>
      <c r="K30" s="1735" t="s">
        <v>1535</v>
      </c>
      <c r="L30" s="1736">
        <v>99000.01</v>
      </c>
      <c r="M30" s="1737">
        <v>10</v>
      </c>
      <c r="N30" s="1738">
        <f>IF(M30=0,"N/A",+L30/M30)</f>
        <v>9900.0010000000002</v>
      </c>
      <c r="O30" s="1778">
        <f>IF(M30=0,"N/A",+N30/12)</f>
        <v>825.00008333333335</v>
      </c>
      <c r="P30" s="1739">
        <v>1</v>
      </c>
      <c r="Q30" s="1740">
        <v>4</v>
      </c>
      <c r="R30" s="1738">
        <f t="shared" si="1"/>
        <v>13200.001333333334</v>
      </c>
      <c r="S30" s="1738">
        <f t="shared" si="0"/>
        <v>85800.008666666661</v>
      </c>
    </row>
    <row r="31" spans="1:20" ht="15" x14ac:dyDescent="0.2">
      <c r="A31" s="956"/>
      <c r="B31" s="1034">
        <v>42395</v>
      </c>
      <c r="C31" s="1252">
        <v>8</v>
      </c>
      <c r="D31" s="1252">
        <v>61</v>
      </c>
      <c r="E31" s="1179" t="s">
        <v>1695</v>
      </c>
      <c r="F31" s="1156"/>
      <c r="G31" s="334">
        <v>3</v>
      </c>
      <c r="H31" s="1176" t="s">
        <v>66</v>
      </c>
      <c r="I31" s="1156"/>
      <c r="J31" s="1156" t="s">
        <v>1696</v>
      </c>
      <c r="K31" s="1156"/>
      <c r="L31" s="1037">
        <v>14084.63</v>
      </c>
      <c r="M31" s="338">
        <v>10</v>
      </c>
      <c r="N31" s="339">
        <f>IF(M31=0,"N/A",+L31/M31)</f>
        <v>1408.463</v>
      </c>
      <c r="O31" s="1654">
        <f>IF(M31=0,"N/A",+N31/12)</f>
        <v>117.37191666666666</v>
      </c>
      <c r="P31" s="1157">
        <v>1</v>
      </c>
      <c r="Q31" s="1284">
        <v>8</v>
      </c>
      <c r="R31" s="339">
        <f t="shared" si="1"/>
        <v>2347.4383333333335</v>
      </c>
      <c r="S31" s="339">
        <f t="shared" si="0"/>
        <v>11737.191666666666</v>
      </c>
    </row>
    <row r="32" spans="1:20" ht="15" x14ac:dyDescent="0.2">
      <c r="A32" s="951"/>
      <c r="B32" s="1823">
        <v>38950</v>
      </c>
      <c r="C32" s="1252">
        <v>8</v>
      </c>
      <c r="D32" s="1252">
        <v>61</v>
      </c>
      <c r="E32" s="1179">
        <v>2653</v>
      </c>
      <c r="F32" s="1156"/>
      <c r="G32" s="334">
        <v>1</v>
      </c>
      <c r="H32" s="1176" t="s">
        <v>1750</v>
      </c>
      <c r="I32" s="1156">
        <v>4008</v>
      </c>
      <c r="J32" s="1156"/>
      <c r="K32" s="1156" t="s">
        <v>1498</v>
      </c>
      <c r="L32" s="1826">
        <v>692790</v>
      </c>
      <c r="M32" s="1827">
        <v>10</v>
      </c>
      <c r="N32" s="1693"/>
      <c r="O32" s="1939"/>
      <c r="P32" s="1278">
        <v>10</v>
      </c>
      <c r="Q32" s="1278"/>
      <c r="R32" s="1228">
        <v>692790</v>
      </c>
      <c r="S32" s="1228">
        <v>0</v>
      </c>
      <c r="T32" s="1738"/>
    </row>
    <row r="33" spans="1:20" ht="15" x14ac:dyDescent="0.2">
      <c r="A33" s="956">
        <v>21</v>
      </c>
      <c r="B33" s="333">
        <v>41486</v>
      </c>
      <c r="C33" s="1156" t="s">
        <v>125</v>
      </c>
      <c r="D33" s="1156">
        <v>61</v>
      </c>
      <c r="E33" s="334">
        <v>617</v>
      </c>
      <c r="F33" s="334"/>
      <c r="G33" s="334">
        <v>1</v>
      </c>
      <c r="H33" s="1168" t="s">
        <v>904</v>
      </c>
      <c r="I33" s="334"/>
      <c r="J33" s="334"/>
      <c r="K33" s="1156" t="s">
        <v>1792</v>
      </c>
      <c r="L33" s="1178">
        <v>4130</v>
      </c>
      <c r="M33" s="1156">
        <v>10</v>
      </c>
      <c r="N33" s="339">
        <f>IF(M33=0,"N/A",+L33/M33)</f>
        <v>413</v>
      </c>
      <c r="O33" s="1654">
        <f>IF(M33=0,"N/A",+N33/12)</f>
        <v>34.416666666666664</v>
      </c>
      <c r="P33" s="1157">
        <v>4</v>
      </c>
      <c r="Q33" s="1157">
        <v>2</v>
      </c>
      <c r="R33" s="339">
        <f>IF(M33=0,"N/A",+N33*P33+O33*Q33)</f>
        <v>1720.8333333333333</v>
      </c>
      <c r="S33" s="339">
        <f>IF(M33=0,"N/A",+L33-R33)</f>
        <v>2409.166666666667</v>
      </c>
      <c r="T33" s="18"/>
    </row>
    <row r="34" spans="1:20" ht="15" x14ac:dyDescent="0.2">
      <c r="A34" s="956"/>
      <c r="B34" s="333">
        <v>42703</v>
      </c>
      <c r="C34" s="1156">
        <v>8</v>
      </c>
      <c r="D34" s="1156">
        <v>61</v>
      </c>
      <c r="E34" s="334">
        <v>2651</v>
      </c>
      <c r="F34" s="334"/>
      <c r="G34" s="334">
        <v>2</v>
      </c>
      <c r="H34" s="1952" t="s">
        <v>1800</v>
      </c>
      <c r="I34" s="334"/>
      <c r="J34" s="334" t="s">
        <v>344</v>
      </c>
      <c r="K34" s="1156" t="s">
        <v>1498</v>
      </c>
      <c r="L34" s="1178">
        <v>63826</v>
      </c>
      <c r="M34" s="1156">
        <v>10</v>
      </c>
      <c r="N34" s="339">
        <f>IF(M34=0,"N/A",+L34/M34)</f>
        <v>6382.6</v>
      </c>
      <c r="O34" s="1654">
        <f>IF(M34=0,"N/A",+N34/12)</f>
        <v>531.88333333333333</v>
      </c>
      <c r="P34" s="1157"/>
      <c r="Q34" s="1157">
        <v>11</v>
      </c>
      <c r="R34" s="339">
        <f>IF(M34=0,"N/A",+N34*P34+O34*Q34)</f>
        <v>5850.7166666666662</v>
      </c>
      <c r="S34" s="339">
        <f>IF(M34=0,"N/A",+L34-R34)</f>
        <v>57975.283333333333</v>
      </c>
      <c r="T34" s="18"/>
    </row>
    <row r="35" spans="1:20" ht="15" x14ac:dyDescent="0.3">
      <c r="A35" s="115"/>
      <c r="C35" s="115"/>
      <c r="D35" s="115"/>
      <c r="E35" s="115"/>
      <c r="F35" s="115"/>
      <c r="G35" s="115"/>
      <c r="H35" s="1041"/>
      <c r="I35" s="115"/>
      <c r="J35" s="115"/>
      <c r="K35" s="115"/>
      <c r="L35" s="273">
        <f>SUM(L15:L32)</f>
        <v>1283549.67</v>
      </c>
      <c r="M35" s="273"/>
      <c r="N35" s="1883">
        <f>SUM(N16:N34)</f>
        <v>79605.476333333339</v>
      </c>
      <c r="O35" s="1940">
        <f>SUM(O16:O34)</f>
        <v>6633.7896944444456</v>
      </c>
      <c r="P35" s="273"/>
      <c r="Q35" s="273"/>
      <c r="R35" s="273">
        <f>SUM(R15:R32)</f>
        <v>806064.59855555557</v>
      </c>
      <c r="S35" s="1824">
        <f>SUM(S15:S32)</f>
        <v>477485.07144444447</v>
      </c>
    </row>
    <row r="36" spans="1:20" ht="15" x14ac:dyDescent="0.3">
      <c r="A36" s="115"/>
      <c r="B36" s="115"/>
      <c r="C36" s="115"/>
      <c r="D36" s="1667">
        <v>611</v>
      </c>
      <c r="E36" s="1652">
        <v>65</v>
      </c>
      <c r="F36" s="115"/>
      <c r="G36" s="115"/>
      <c r="H36" s="195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15"/>
      <c r="D37" s="1667">
        <v>613</v>
      </c>
      <c r="E37" s="1652">
        <v>1205.25</v>
      </c>
      <c r="F37" s="115"/>
      <c r="G37" s="115"/>
      <c r="H37" s="1041"/>
      <c r="I37" s="115"/>
      <c r="J37" s="115"/>
      <c r="K37" s="1667" t="s">
        <v>1368</v>
      </c>
      <c r="L37" s="115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115"/>
      <c r="B38" s="115"/>
      <c r="C38" s="115"/>
      <c r="D38" s="1667">
        <v>614</v>
      </c>
      <c r="E38" s="1652">
        <v>942.37</v>
      </c>
      <c r="F38" s="115"/>
      <c r="G38" s="115"/>
      <c r="H38" s="1041"/>
      <c r="I38" s="115"/>
      <c r="J38" s="115" t="s">
        <v>348</v>
      </c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667">
        <v>617</v>
      </c>
      <c r="E39" s="1652">
        <v>248.11</v>
      </c>
      <c r="F39" s="115"/>
      <c r="G39" s="115"/>
      <c r="H39" s="1041"/>
      <c r="I39" s="115"/>
      <c r="J39" s="115"/>
      <c r="K39" s="115"/>
      <c r="L39" s="115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667">
        <v>2632</v>
      </c>
      <c r="E40" s="1652">
        <v>631.29999999999995</v>
      </c>
      <c r="F40" s="115"/>
      <c r="G40" s="115"/>
      <c r="H40" s="1041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667">
        <v>2651</v>
      </c>
      <c r="E41" s="1652">
        <v>3009.88</v>
      </c>
      <c r="F41" s="115"/>
      <c r="G41" s="115"/>
      <c r="H41" s="1041"/>
      <c r="I41" s="115"/>
      <c r="J41" s="115"/>
      <c r="K41" s="1825"/>
      <c r="L41" s="115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667"/>
      <c r="E42" s="1652">
        <f>SUM(E36:E41)</f>
        <v>6101.91</v>
      </c>
      <c r="F42" s="115"/>
      <c r="G42" s="115"/>
      <c r="H42" s="1041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15"/>
      <c r="D43" s="115"/>
      <c r="E43" s="115"/>
      <c r="F43" s="115"/>
      <c r="G43" s="115"/>
      <c r="H43" s="1041"/>
      <c r="I43" s="115"/>
      <c r="J43" s="115"/>
      <c r="K43" s="115"/>
      <c r="L43" s="114"/>
      <c r="M43" s="114"/>
      <c r="N43" s="115"/>
      <c r="O43" s="115"/>
      <c r="P43" s="115"/>
      <c r="Q43" s="115"/>
      <c r="R43" s="115"/>
      <c r="S43" s="115"/>
    </row>
    <row r="44" spans="1:20" x14ac:dyDescent="0.2">
      <c r="A44" s="1973" t="s">
        <v>51</v>
      </c>
      <c r="B44" s="1973"/>
      <c r="C44" s="1973"/>
      <c r="D44" s="1973"/>
      <c r="E44" s="1973"/>
      <c r="F44" s="1973"/>
      <c r="G44" s="1973"/>
      <c r="H44" s="1202"/>
      <c r="I44" s="1974" t="s">
        <v>1620</v>
      </c>
      <c r="J44" s="1974"/>
      <c r="K44" s="1974"/>
      <c r="L44" s="1974"/>
      <c r="M44" s="1974"/>
      <c r="O44" s="1924" t="s">
        <v>1621</v>
      </c>
      <c r="P44" s="1924"/>
      <c r="Q44" s="1924"/>
      <c r="R44" s="1924"/>
      <c r="S44" s="1924"/>
    </row>
  </sheetData>
  <mergeCells count="7">
    <mergeCell ref="A44:G44"/>
    <mergeCell ref="I44:M44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5" zoomScale="80" zoomScaleNormal="80" workbookViewId="0">
      <selection activeCell="Q29" sqref="Q29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4.570312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78" t="s">
        <v>0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5" t="s">
        <v>1825</v>
      </c>
      <c r="B13" s="1975"/>
      <c r="C13" s="1975"/>
      <c r="D13" s="1975"/>
      <c r="E13" s="1975"/>
      <c r="F13" s="1975"/>
      <c r="G13" s="1975"/>
      <c r="H13" s="1975"/>
      <c r="I13" s="1975"/>
      <c r="J13" s="1975"/>
      <c r="K13" s="1975"/>
      <c r="L13" s="1975"/>
      <c r="M13" s="1975"/>
      <c r="N13" s="1975"/>
      <c r="O13" s="1975"/>
      <c r="P13" s="1975"/>
      <c r="Q13" s="1975"/>
      <c r="R13" s="1975"/>
      <c r="S13" s="1975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1805</v>
      </c>
      <c r="S15" s="1051" t="s">
        <v>1619</v>
      </c>
    </row>
    <row r="16" spans="1:19" x14ac:dyDescent="0.2">
      <c r="A16" s="1106">
        <v>1</v>
      </c>
      <c r="B16" s="1106">
        <v>2</v>
      </c>
      <c r="C16" s="1106">
        <v>3</v>
      </c>
      <c r="D16" s="1106">
        <v>4</v>
      </c>
      <c r="E16" s="1106">
        <v>5</v>
      </c>
      <c r="F16" s="1106">
        <v>6</v>
      </c>
      <c r="G16" s="1106">
        <v>7</v>
      </c>
      <c r="H16" s="1106">
        <v>8</v>
      </c>
      <c r="I16" s="1106">
        <v>9</v>
      </c>
      <c r="J16" s="1106">
        <v>10</v>
      </c>
      <c r="K16" s="1106">
        <v>11</v>
      </c>
      <c r="L16" s="1106">
        <v>12</v>
      </c>
      <c r="M16" s="1106">
        <v>13</v>
      </c>
      <c r="N16" s="1106">
        <v>14</v>
      </c>
      <c r="O16" s="1106">
        <v>15</v>
      </c>
      <c r="P16" s="1106">
        <v>16</v>
      </c>
      <c r="Q16" s="1106">
        <v>17</v>
      </c>
      <c r="R16" s="1106">
        <v>18</v>
      </c>
      <c r="S16" s="1106">
        <v>19</v>
      </c>
    </row>
    <row r="17" spans="1:20" ht="15" x14ac:dyDescent="0.3">
      <c r="A17" s="1106">
        <v>1</v>
      </c>
      <c r="B17" s="284">
        <v>41562</v>
      </c>
      <c r="C17" s="317">
        <v>8</v>
      </c>
      <c r="D17" s="317">
        <v>61</v>
      </c>
      <c r="E17" s="320">
        <v>612</v>
      </c>
      <c r="F17" s="268"/>
      <c r="G17" s="268">
        <v>1</v>
      </c>
      <c r="H17" s="280" t="s">
        <v>919</v>
      </c>
      <c r="I17" s="268"/>
      <c r="J17" s="268" t="s">
        <v>167</v>
      </c>
      <c r="K17" s="86" t="s">
        <v>942</v>
      </c>
      <c r="L17" s="267">
        <v>24984</v>
      </c>
      <c r="M17" s="268">
        <v>10</v>
      </c>
      <c r="N17" s="101">
        <f>IF(M17=0,"N/A",+L17/M17)</f>
        <v>2498.4</v>
      </c>
      <c r="O17" s="1660">
        <f>IF(M17=0,"N/A",+N17/12)</f>
        <v>208.20000000000002</v>
      </c>
      <c r="P17" s="187">
        <v>3</v>
      </c>
      <c r="Q17" s="188">
        <v>10</v>
      </c>
      <c r="R17" s="101">
        <f>IF(M17=0,"N/A",+N17*P17+O17*Q17)</f>
        <v>9577.2000000000007</v>
      </c>
      <c r="S17" s="101">
        <f t="shared" ref="S17:S27" si="0">IF(M17=0,"N/A",+L17-R17)</f>
        <v>15406.8</v>
      </c>
    </row>
    <row r="18" spans="1:20" ht="15" x14ac:dyDescent="0.3">
      <c r="A18" s="1106">
        <v>2</v>
      </c>
      <c r="B18" s="125">
        <v>40142</v>
      </c>
      <c r="C18" s="235">
        <v>8</v>
      </c>
      <c r="D18" s="235">
        <v>61</v>
      </c>
      <c r="E18" s="272">
        <v>614</v>
      </c>
      <c r="F18" s="87"/>
      <c r="G18" s="86">
        <v>1</v>
      </c>
      <c r="H18" s="192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4">
        <v>3</v>
      </c>
      <c r="Q18" s="194"/>
      <c r="R18" s="89">
        <v>6360</v>
      </c>
      <c r="S18" s="89">
        <f t="shared" si="0"/>
        <v>0</v>
      </c>
    </row>
    <row r="19" spans="1:20" ht="15" x14ac:dyDescent="0.3">
      <c r="A19" s="1106">
        <v>3</v>
      </c>
      <c r="B19" s="125">
        <v>40142</v>
      </c>
      <c r="C19" s="235">
        <v>8</v>
      </c>
      <c r="D19" s="235">
        <v>61</v>
      </c>
      <c r="E19" s="272">
        <v>614</v>
      </c>
      <c r="F19" s="87"/>
      <c r="G19" s="86">
        <v>1</v>
      </c>
      <c r="H19" s="192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4">
        <v>3</v>
      </c>
      <c r="Q19" s="194"/>
      <c r="R19" s="89">
        <v>140</v>
      </c>
      <c r="S19" s="89">
        <f t="shared" si="0"/>
        <v>0</v>
      </c>
    </row>
    <row r="20" spans="1:20" ht="15" x14ac:dyDescent="0.3">
      <c r="A20" s="1106">
        <v>4</v>
      </c>
      <c r="B20" s="125">
        <v>40142</v>
      </c>
      <c r="C20" s="235">
        <v>8</v>
      </c>
      <c r="D20" s="235">
        <v>61</v>
      </c>
      <c r="E20" s="272">
        <v>614</v>
      </c>
      <c r="F20" s="87"/>
      <c r="G20" s="86">
        <v>1</v>
      </c>
      <c r="H20" s="192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4">
        <v>3</v>
      </c>
      <c r="Q20" s="194"/>
      <c r="R20" s="89">
        <v>410</v>
      </c>
      <c r="S20" s="89">
        <f t="shared" si="0"/>
        <v>0</v>
      </c>
    </row>
    <row r="21" spans="1:20" ht="15" x14ac:dyDescent="0.3">
      <c r="A21" s="1106">
        <v>5</v>
      </c>
      <c r="B21" s="125">
        <v>40960</v>
      </c>
      <c r="C21" s="235">
        <v>8</v>
      </c>
      <c r="D21" s="235">
        <v>61</v>
      </c>
      <c r="E21" s="272">
        <v>614</v>
      </c>
      <c r="F21" s="87"/>
      <c r="G21" s="86">
        <v>1</v>
      </c>
      <c r="H21" s="192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/>
      <c r="O21" s="89"/>
      <c r="P21" s="194">
        <v>3</v>
      </c>
      <c r="Q21" s="194"/>
      <c r="R21" s="89">
        <v>1690</v>
      </c>
      <c r="S21" s="89">
        <f t="shared" si="0"/>
        <v>0</v>
      </c>
    </row>
    <row r="22" spans="1:20" ht="15" x14ac:dyDescent="0.3">
      <c r="A22" s="1106">
        <v>6</v>
      </c>
      <c r="B22" s="285">
        <v>41632</v>
      </c>
      <c r="C22" s="281">
        <v>8</v>
      </c>
      <c r="D22" s="281">
        <v>61</v>
      </c>
      <c r="E22" s="245">
        <v>614</v>
      </c>
      <c r="F22" s="321">
        <v>127568</v>
      </c>
      <c r="G22" s="282">
        <v>1</v>
      </c>
      <c r="H22" s="321" t="s">
        <v>31</v>
      </c>
      <c r="I22" s="282"/>
      <c r="J22" s="282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7">
        <v>3</v>
      </c>
      <c r="Q22" s="237"/>
      <c r="R22" s="91">
        <v>6579</v>
      </c>
      <c r="S22" s="91">
        <f t="shared" si="0"/>
        <v>0</v>
      </c>
    </row>
    <row r="23" spans="1:20" ht="15" x14ac:dyDescent="0.3">
      <c r="A23" s="1106">
        <v>7</v>
      </c>
      <c r="B23" s="124">
        <v>41558</v>
      </c>
      <c r="C23" s="86">
        <v>8</v>
      </c>
      <c r="D23" s="85">
        <v>61</v>
      </c>
      <c r="E23" s="202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4">
        <v>3</v>
      </c>
      <c r="Q23" s="194"/>
      <c r="R23" s="89">
        <v>5310</v>
      </c>
      <c r="S23" s="89">
        <f>IF(M23=0,"N/A",+L23-R23)</f>
        <v>0</v>
      </c>
    </row>
    <row r="24" spans="1:20" ht="15" x14ac:dyDescent="0.3">
      <c r="A24" s="1106">
        <v>8</v>
      </c>
      <c r="B24" s="125">
        <v>36816</v>
      </c>
      <c r="C24" s="235">
        <v>8</v>
      </c>
      <c r="D24" s="235">
        <v>61</v>
      </c>
      <c r="E24" s="272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1">
        <v>800</v>
      </c>
      <c r="M24" s="112">
        <v>10</v>
      </c>
      <c r="N24" s="89"/>
      <c r="O24" s="89"/>
      <c r="P24" s="194">
        <v>10</v>
      </c>
      <c r="Q24" s="194"/>
      <c r="R24" s="89">
        <v>800</v>
      </c>
      <c r="S24" s="89">
        <f t="shared" si="0"/>
        <v>0</v>
      </c>
    </row>
    <row r="25" spans="1:20" ht="15" x14ac:dyDescent="0.3">
      <c r="A25" s="1106">
        <v>9</v>
      </c>
      <c r="B25" s="124">
        <v>40200</v>
      </c>
      <c r="C25" s="86">
        <v>8</v>
      </c>
      <c r="D25" s="85">
        <v>61</v>
      </c>
      <c r="E25" s="202">
        <v>617</v>
      </c>
      <c r="F25" s="231"/>
      <c r="G25" s="85">
        <v>1</v>
      </c>
      <c r="H25" s="192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60">
        <f>IF(M25=0,"N/A",+N25/12)</f>
        <v>16.409166666666668</v>
      </c>
      <c r="P25" s="187">
        <v>7</v>
      </c>
      <c r="Q25" s="188">
        <v>8</v>
      </c>
      <c r="R25" s="101">
        <f>IF(M25=0,"N/A",+N25*P25+O25*Q25)</f>
        <v>1509.6433333333332</v>
      </c>
      <c r="S25" s="101">
        <f t="shared" si="0"/>
        <v>2325.8966666666665</v>
      </c>
    </row>
    <row r="26" spans="1:20" ht="15" x14ac:dyDescent="0.3">
      <c r="A26" s="1106">
        <v>10</v>
      </c>
      <c r="B26" s="275">
        <v>40389</v>
      </c>
      <c r="C26" s="86">
        <v>8</v>
      </c>
      <c r="D26" s="85">
        <v>61</v>
      </c>
      <c r="E26" s="202">
        <v>617</v>
      </c>
      <c r="F26" s="86"/>
      <c r="G26" s="86">
        <v>1</v>
      </c>
      <c r="H26" s="192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60">
        <f>IF(M26=0,"N/A",+N26/12)</f>
        <v>67.779250000000005</v>
      </c>
      <c r="P26" s="187">
        <v>7</v>
      </c>
      <c r="Q26" s="188">
        <v>2</v>
      </c>
      <c r="R26" s="101">
        <f>IF(M26=0,"N/A",+N26*P26+O26*Q26)</f>
        <v>5829.0155000000004</v>
      </c>
      <c r="S26" s="101">
        <f t="shared" si="0"/>
        <v>2304.4944999999998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5">
        <v>2611</v>
      </c>
      <c r="F27" s="192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60">
        <f>IF(M27=0,"N/A",+N27/12)</f>
        <v>179.36</v>
      </c>
      <c r="P27" s="187">
        <v>1</v>
      </c>
      <c r="Q27" s="188">
        <v>4</v>
      </c>
      <c r="R27" s="1660">
        <f>IF(M27=0,"N/A",+N27*P27+O27*Q27)</f>
        <v>2869.76</v>
      </c>
      <c r="S27" s="101">
        <f t="shared" si="0"/>
        <v>18653.440000000002</v>
      </c>
      <c r="T27" s="781" t="s">
        <v>1645</v>
      </c>
    </row>
    <row r="28" spans="1:20" ht="15" x14ac:dyDescent="0.3">
      <c r="A28" s="84">
        <v>12</v>
      </c>
      <c r="B28" s="125">
        <v>42800</v>
      </c>
      <c r="C28" s="99">
        <v>8</v>
      </c>
      <c r="D28" s="99">
        <v>61</v>
      </c>
      <c r="E28" s="235">
        <v>2611</v>
      </c>
      <c r="F28" s="192"/>
      <c r="G28" s="85">
        <v>1</v>
      </c>
      <c r="H28" s="87" t="s">
        <v>1778</v>
      </c>
      <c r="I28" s="86" t="s">
        <v>1779</v>
      </c>
      <c r="J28" s="86"/>
      <c r="K28" s="86" t="s">
        <v>1498</v>
      </c>
      <c r="L28" s="111">
        <v>2198.34</v>
      </c>
      <c r="M28" s="112">
        <v>10</v>
      </c>
      <c r="N28" s="101">
        <f>IF(M28=0,"N/A",+L28/M28)</f>
        <v>219.834</v>
      </c>
      <c r="O28" s="1660">
        <f>IF(M28=0,"N/A",+N28/12)</f>
        <v>18.319500000000001</v>
      </c>
      <c r="P28" s="187">
        <v>1</v>
      </c>
      <c r="Q28" s="188">
        <v>6</v>
      </c>
      <c r="R28" s="1660">
        <f>IF(M28=0,"N/A",+N28*P28+O28*Q28)</f>
        <v>329.75099999999998</v>
      </c>
      <c r="S28" s="101">
        <f>IF(M28=0,"N/A",+L28-R28)</f>
        <v>1868.5890000000002</v>
      </c>
      <c r="T28" s="781"/>
    </row>
    <row r="29" spans="1:20" ht="15" x14ac:dyDescent="0.3">
      <c r="A29" s="80"/>
      <c r="B29" s="356"/>
      <c r="C29" s="357"/>
      <c r="D29" s="357"/>
      <c r="E29" s="357"/>
      <c r="F29" s="203"/>
      <c r="G29" s="184"/>
      <c r="H29" s="203"/>
      <c r="I29" s="114"/>
      <c r="J29" s="203"/>
      <c r="K29" s="114"/>
      <c r="L29" s="221">
        <f>SUM(L17:L27)</f>
        <v>79765.25</v>
      </c>
      <c r="M29" s="221"/>
      <c r="N29" s="221">
        <f>SUM(N17:N27)</f>
        <v>5660.9809999999998</v>
      </c>
      <c r="O29" s="221">
        <f>SUM(O17:O28)</f>
        <v>490.06791666666669</v>
      </c>
      <c r="P29" s="221"/>
      <c r="Q29" s="221" t="s">
        <v>1787</v>
      </c>
      <c r="R29" s="221">
        <f>SUM(R17:R27)</f>
        <v>41074.618833333334</v>
      </c>
      <c r="S29" s="221">
        <f>SUM(S17:S27)</f>
        <v>38690.631166666673</v>
      </c>
      <c r="T29" s="18"/>
    </row>
    <row r="30" spans="1:20" ht="15" x14ac:dyDescent="0.3">
      <c r="A30" s="80"/>
      <c r="B30" s="356"/>
      <c r="C30" s="357"/>
      <c r="D30" s="1638">
        <v>611</v>
      </c>
      <c r="E30" s="1640">
        <v>197.68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8">
        <v>612</v>
      </c>
      <c r="E31" s="1640">
        <v>208.2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8">
        <v>617</v>
      </c>
      <c r="E32" s="1640">
        <v>84.19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356"/>
      <c r="C33" s="357"/>
      <c r="D33" s="1638"/>
      <c r="E33" s="1640">
        <f>SUM(E30:E32)</f>
        <v>490.07</v>
      </c>
      <c r="F33" s="203"/>
      <c r="G33" s="184"/>
      <c r="H33" s="203"/>
      <c r="I33" s="203"/>
      <c r="J33" s="203"/>
      <c r="K33" s="114"/>
      <c r="L33" s="316"/>
      <c r="M33" s="345"/>
      <c r="N33" s="346"/>
      <c r="O33" s="346"/>
      <c r="P33" s="347"/>
      <c r="Q33" s="347"/>
      <c r="R33" s="348"/>
      <c r="S33" s="349"/>
    </row>
    <row r="34" spans="1:19" ht="15" x14ac:dyDescent="0.3">
      <c r="A34" s="80"/>
      <c r="B34" s="356"/>
      <c r="C34" s="357"/>
      <c r="D34" s="357"/>
      <c r="E34" s="357"/>
      <c r="F34" s="203"/>
      <c r="G34" s="184"/>
      <c r="H34" s="203"/>
      <c r="I34" s="203"/>
      <c r="J34" s="203"/>
      <c r="K34" s="114"/>
      <c r="L34" s="316"/>
      <c r="M34" s="345"/>
      <c r="N34" s="346"/>
      <c r="O34" s="346"/>
      <c r="P34" s="347"/>
      <c r="Q34" s="347"/>
      <c r="R34" s="348"/>
      <c r="S34" s="349"/>
    </row>
    <row r="35" spans="1:19" ht="15" x14ac:dyDescent="0.3">
      <c r="A35" s="80"/>
      <c r="B35" s="356"/>
      <c r="C35" s="357"/>
      <c r="D35" s="357"/>
      <c r="E35" s="357"/>
      <c r="F35" s="203"/>
      <c r="G35" s="184"/>
      <c r="H35" s="203"/>
      <c r="I35" s="203"/>
      <c r="J35" s="203"/>
      <c r="K35" s="114"/>
      <c r="L35" s="316"/>
      <c r="M35" s="345"/>
      <c r="N35" s="346"/>
      <c r="O35" s="346"/>
      <c r="P35" s="347"/>
      <c r="Q35" s="347"/>
      <c r="R35" s="348"/>
      <c r="S35" s="349"/>
    </row>
    <row r="36" spans="1:19" ht="15" x14ac:dyDescent="0.3">
      <c r="A36" s="80"/>
      <c r="B36" s="356"/>
      <c r="C36" s="357"/>
      <c r="D36" s="357"/>
      <c r="E36" s="357"/>
      <c r="F36" s="203"/>
      <c r="G36" s="184"/>
      <c r="H36" s="203"/>
      <c r="I36" s="203"/>
      <c r="J36" s="203"/>
      <c r="K36" s="114"/>
      <c r="L36" s="316"/>
      <c r="M36" s="345"/>
      <c r="N36" s="346"/>
      <c r="O36" s="346"/>
      <c r="P36" s="347"/>
      <c r="Q36" s="347"/>
      <c r="R36" s="348"/>
      <c r="S36" s="349"/>
    </row>
    <row r="37" spans="1:19" ht="15" x14ac:dyDescent="0.3">
      <c r="A37" s="80"/>
      <c r="B37" s="356"/>
      <c r="C37" s="357"/>
      <c r="D37" s="357"/>
      <c r="E37" s="357"/>
      <c r="F37" s="203"/>
      <c r="G37" s="184"/>
      <c r="H37" s="203"/>
      <c r="I37" s="203"/>
      <c r="J37" s="203"/>
      <c r="K37" s="114"/>
      <c r="L37" s="316"/>
      <c r="M37" s="345"/>
      <c r="N37" s="346"/>
      <c r="O37" s="346"/>
      <c r="P37" s="347"/>
      <c r="Q37" s="347"/>
      <c r="R37" s="348"/>
      <c r="S37" s="349"/>
    </row>
    <row r="38" spans="1:19" ht="15" x14ac:dyDescent="0.3">
      <c r="A38" s="80"/>
      <c r="B38" s="238"/>
      <c r="C38" s="238"/>
      <c r="D38" s="239"/>
      <c r="E38" s="239"/>
      <c r="F38" s="239"/>
      <c r="G38" s="117"/>
      <c r="H38" s="315"/>
      <c r="I38" s="117"/>
      <c r="J38" s="117"/>
      <c r="K38" s="117"/>
      <c r="L38" s="117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80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4"/>
      <c r="M39" s="114"/>
      <c r="N39" s="115"/>
      <c r="O39" s="115"/>
      <c r="P39" s="115"/>
      <c r="Q39" s="115"/>
      <c r="R39" s="115"/>
      <c r="S39" s="115"/>
    </row>
    <row r="40" spans="1:19" ht="15" x14ac:dyDescent="0.3">
      <c r="A40" s="115"/>
      <c r="B40" s="115"/>
      <c r="C40" s="121"/>
      <c r="D40" s="121"/>
      <c r="E40" s="121"/>
      <c r="F40" s="115"/>
      <c r="G40" s="1989"/>
      <c r="H40" s="1989"/>
      <c r="I40" s="115"/>
      <c r="J40" s="114"/>
      <c r="K40" s="114"/>
      <c r="L40" s="114"/>
      <c r="M40" s="114"/>
      <c r="N40" s="115"/>
      <c r="O40" s="114"/>
      <c r="P40" s="115"/>
      <c r="Q40" s="115"/>
      <c r="R40" s="115"/>
      <c r="S40" s="115"/>
    </row>
    <row r="41" spans="1:19" x14ac:dyDescent="0.2">
      <c r="A41" s="45"/>
      <c r="B41" s="1150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73" t="s">
        <v>51</v>
      </c>
      <c r="B42" s="1973"/>
      <c r="C42" s="1973"/>
      <c r="D42" s="1973"/>
      <c r="E42" s="1973"/>
      <c r="F42" s="1973"/>
      <c r="G42" s="1973"/>
      <c r="H42" s="1202"/>
      <c r="I42" s="1974" t="s">
        <v>1620</v>
      </c>
      <c r="J42" s="1974"/>
      <c r="K42" s="1974"/>
      <c r="L42" s="1974"/>
      <c r="M42" s="1974"/>
      <c r="O42" s="34"/>
      <c r="P42" s="1973" t="s">
        <v>1621</v>
      </c>
      <c r="Q42" s="1973"/>
      <c r="R42" s="1973"/>
      <c r="S42" s="1973"/>
    </row>
    <row r="43" spans="1:19" x14ac:dyDescent="0.2">
      <c r="R43" s="18"/>
    </row>
  </sheetData>
  <mergeCells count="9">
    <mergeCell ref="A9:S9"/>
    <mergeCell ref="A10:S10"/>
    <mergeCell ref="A11:S11"/>
    <mergeCell ref="A12:S12"/>
    <mergeCell ref="A42:G42"/>
    <mergeCell ref="I42:M42"/>
    <mergeCell ref="P42:S42"/>
    <mergeCell ref="A13:S13"/>
    <mergeCell ref="G40:H40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A4" zoomScale="80" zoomScaleNormal="80" workbookViewId="0">
      <selection activeCell="Q26" sqref="Q26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3.42578125" customWidth="1"/>
    <col min="15" max="15" width="11.28515625" customWidth="1"/>
    <col min="16" max="16" width="5.85546875" customWidth="1"/>
    <col min="17" max="17" width="6.425781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978" t="s">
        <v>0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1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2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3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5" t="s">
        <v>1826</v>
      </c>
      <c r="B16" s="1975"/>
      <c r="C16" s="1975"/>
      <c r="D16" s="1975"/>
      <c r="E16" s="1975"/>
      <c r="F16" s="1975"/>
      <c r="G16" s="1975"/>
      <c r="H16" s="1975"/>
      <c r="I16" s="1975"/>
      <c r="J16" s="1975"/>
      <c r="K16" s="1975"/>
      <c r="L16" s="1975"/>
      <c r="M16" s="1975"/>
      <c r="N16" s="1975"/>
      <c r="O16" s="1975"/>
      <c r="P16" s="1975"/>
      <c r="Q16" s="1975"/>
      <c r="R16" s="1975"/>
      <c r="S16" s="1975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47" customFormat="1" ht="48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20" x14ac:dyDescent="0.2">
      <c r="A19" s="222">
        <v>1</v>
      </c>
      <c r="B19" s="222">
        <v>2</v>
      </c>
      <c r="C19" s="1288">
        <v>3</v>
      </c>
      <c r="D19" s="1288">
        <v>4</v>
      </c>
      <c r="E19" s="1288">
        <v>5</v>
      </c>
      <c r="F19" s="222">
        <v>6</v>
      </c>
      <c r="G19" s="222">
        <v>7</v>
      </c>
      <c r="H19" s="22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222">
        <v>15</v>
      </c>
      <c r="P19" s="222">
        <v>16</v>
      </c>
      <c r="Q19" s="222">
        <v>17</v>
      </c>
      <c r="R19" s="222">
        <v>18</v>
      </c>
      <c r="S19" s="222">
        <v>19</v>
      </c>
    </row>
    <row r="20" spans="1:20" ht="15" x14ac:dyDescent="0.3">
      <c r="A20" s="227">
        <v>1</v>
      </c>
      <c r="B20" s="125">
        <v>41920</v>
      </c>
      <c r="C20" s="235">
        <v>8</v>
      </c>
      <c r="D20" s="235">
        <v>61</v>
      </c>
      <c r="E20" s="235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101">
        <f t="shared" ref="N20:N26" si="0">IF(M20=0,"N/A",+L20/M20)</f>
        <v>1568.67</v>
      </c>
      <c r="O20" s="1721">
        <f t="shared" ref="O20:O26" si="1">IF(M20=0,"N/A",+N20/12)</f>
        <v>130.7225</v>
      </c>
      <c r="P20" s="232">
        <v>2</v>
      </c>
      <c r="Q20" s="521">
        <v>11</v>
      </c>
      <c r="R20" s="103">
        <f t="shared" ref="R20:R26" si="2">IF(M20=0,"N/A",+N20*P20+O20*Q20)</f>
        <v>4575.2875000000004</v>
      </c>
      <c r="S20" s="103">
        <f t="shared" ref="S20:S26" si="3">IF(M20=0,"N/A",+L20-R20)</f>
        <v>130.72249999999985</v>
      </c>
    </row>
    <row r="21" spans="1:20" ht="15" x14ac:dyDescent="0.3">
      <c r="A21" s="310">
        <v>2</v>
      </c>
      <c r="B21" s="125">
        <v>41920</v>
      </c>
      <c r="C21" s="235">
        <v>8</v>
      </c>
      <c r="D21" s="235">
        <v>61</v>
      </c>
      <c r="E21" s="235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101">
        <f t="shared" si="0"/>
        <v>557.33333333333337</v>
      </c>
      <c r="O21" s="1721">
        <f t="shared" si="1"/>
        <v>46.44444444444445</v>
      </c>
      <c r="P21" s="232">
        <v>2</v>
      </c>
      <c r="Q21" s="521">
        <v>11</v>
      </c>
      <c r="R21" s="103">
        <f t="shared" si="2"/>
        <v>1625.5555555555557</v>
      </c>
      <c r="S21" s="103">
        <f t="shared" si="3"/>
        <v>46.444444444444343</v>
      </c>
    </row>
    <row r="22" spans="1:20" ht="15" x14ac:dyDescent="0.3">
      <c r="A22" s="227">
        <v>3</v>
      </c>
      <c r="B22" s="285">
        <v>41920</v>
      </c>
      <c r="C22" s="244">
        <v>8</v>
      </c>
      <c r="D22" s="244">
        <v>61</v>
      </c>
      <c r="E22" s="244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101">
        <f t="shared" si="0"/>
        <v>2249.6666666666665</v>
      </c>
      <c r="O22" s="1721">
        <f t="shared" si="1"/>
        <v>187.4722222222222</v>
      </c>
      <c r="P22" s="232">
        <v>2</v>
      </c>
      <c r="Q22" s="521">
        <v>11</v>
      </c>
      <c r="R22" s="103">
        <f t="shared" si="2"/>
        <v>6561.5277777777774</v>
      </c>
      <c r="S22" s="103">
        <f t="shared" si="3"/>
        <v>187.47222222222263</v>
      </c>
    </row>
    <row r="23" spans="1:20" ht="15" x14ac:dyDescent="0.3">
      <c r="A23" s="310">
        <v>4</v>
      </c>
      <c r="B23" s="125">
        <v>41920</v>
      </c>
      <c r="C23" s="244">
        <v>8</v>
      </c>
      <c r="D23" s="235">
        <v>61</v>
      </c>
      <c r="E23" s="235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101">
        <f t="shared" si="0"/>
        <v>914.3366666666667</v>
      </c>
      <c r="O23" s="1721">
        <f t="shared" si="1"/>
        <v>76.194722222222225</v>
      </c>
      <c r="P23" s="232">
        <v>2</v>
      </c>
      <c r="Q23" s="521">
        <v>11</v>
      </c>
      <c r="R23" s="103">
        <f t="shared" si="2"/>
        <v>2666.8152777777777</v>
      </c>
      <c r="S23" s="103">
        <f t="shared" si="3"/>
        <v>76.194722222222481</v>
      </c>
    </row>
    <row r="24" spans="1:20" ht="15" x14ac:dyDescent="0.3">
      <c r="A24" s="227">
        <v>5</v>
      </c>
      <c r="B24" s="125">
        <v>41920</v>
      </c>
      <c r="C24" s="244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101">
        <f t="shared" si="0"/>
        <v>3805</v>
      </c>
      <c r="O24" s="1721">
        <f t="shared" si="1"/>
        <v>317.08333333333331</v>
      </c>
      <c r="P24" s="232">
        <v>2</v>
      </c>
      <c r="Q24" s="521">
        <v>11</v>
      </c>
      <c r="R24" s="103">
        <f t="shared" si="2"/>
        <v>11097.916666666666</v>
      </c>
      <c r="S24" s="103">
        <f t="shared" si="3"/>
        <v>317.08333333333394</v>
      </c>
    </row>
    <row r="25" spans="1:20" ht="15" x14ac:dyDescent="0.3">
      <c r="A25" s="310">
        <v>6</v>
      </c>
      <c r="B25" s="125">
        <v>41828</v>
      </c>
      <c r="C25" s="244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21">
        <f t="shared" si="1"/>
        <v>57.033333333333331</v>
      </c>
      <c r="P25" s="232">
        <v>2</v>
      </c>
      <c r="Q25" s="521">
        <v>2</v>
      </c>
      <c r="R25" s="103">
        <f t="shared" si="2"/>
        <v>1482.8666666666666</v>
      </c>
      <c r="S25" s="103">
        <f t="shared" si="3"/>
        <v>1939.1333333333334</v>
      </c>
    </row>
    <row r="26" spans="1:20" ht="15" x14ac:dyDescent="0.3">
      <c r="A26" s="227">
        <v>7</v>
      </c>
      <c r="B26" s="125">
        <v>41920</v>
      </c>
      <c r="C26" s="244">
        <v>8</v>
      </c>
      <c r="D26" s="235">
        <v>61</v>
      </c>
      <c r="E26" s="235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 t="shared" si="0"/>
        <v>1183.5999999999999</v>
      </c>
      <c r="O26" s="1721">
        <f t="shared" si="1"/>
        <v>98.633333333333326</v>
      </c>
      <c r="P26" s="232">
        <v>2</v>
      </c>
      <c r="Q26" s="521">
        <v>11</v>
      </c>
      <c r="R26" s="103">
        <f t="shared" si="2"/>
        <v>3452.1666666666665</v>
      </c>
      <c r="S26" s="103">
        <f t="shared" si="3"/>
        <v>2465.8333333333335</v>
      </c>
    </row>
    <row r="27" spans="1:20" ht="15" x14ac:dyDescent="0.3">
      <c r="A27" s="80"/>
      <c r="B27" s="356"/>
      <c r="C27" s="357"/>
      <c r="D27" s="357"/>
      <c r="E27" s="357"/>
      <c r="F27" s="203"/>
      <c r="G27" s="184"/>
      <c r="H27" s="203"/>
      <c r="I27" s="114"/>
      <c r="J27" s="203"/>
      <c r="K27" s="114"/>
      <c r="L27" s="221">
        <f>SUM(L20:L26)</f>
        <v>36625.020000000004</v>
      </c>
      <c r="M27" s="221"/>
      <c r="N27" s="221">
        <f t="shared" ref="N27:S27" si="4">SUM(N20:N26)</f>
        <v>10963.006666666668</v>
      </c>
      <c r="O27" s="221">
        <f t="shared" si="4"/>
        <v>913.58388888888874</v>
      </c>
      <c r="P27" s="221"/>
      <c r="Q27" s="221"/>
      <c r="R27" s="221">
        <f t="shared" si="4"/>
        <v>31462.136111111111</v>
      </c>
      <c r="S27" s="221">
        <f t="shared" si="4"/>
        <v>5162.8838888888895</v>
      </c>
      <c r="T27" s="18"/>
    </row>
    <row r="28" spans="1:20" ht="15" x14ac:dyDescent="0.3">
      <c r="A28" s="80"/>
      <c r="B28" s="356"/>
      <c r="C28" s="357"/>
      <c r="D28" s="1638"/>
      <c r="E28" s="1638"/>
      <c r="F28" s="203"/>
      <c r="G28" s="184"/>
      <c r="H28" s="203"/>
      <c r="I28" s="203"/>
      <c r="J28" s="203"/>
      <c r="K28" s="114"/>
      <c r="L28" s="316"/>
      <c r="M28" s="345"/>
      <c r="N28" s="346"/>
      <c r="O28" s="346"/>
      <c r="P28" s="347"/>
      <c r="Q28" s="347"/>
      <c r="R28" s="348"/>
      <c r="S28" s="349"/>
    </row>
    <row r="29" spans="1:20" ht="15" x14ac:dyDescent="0.3">
      <c r="A29" s="80"/>
      <c r="B29" s="356"/>
      <c r="C29" s="357"/>
      <c r="D29" s="1638">
        <v>613</v>
      </c>
      <c r="E29" s="1640">
        <v>711.47</v>
      </c>
      <c r="F29" s="203"/>
      <c r="G29" s="184"/>
      <c r="H29" s="203"/>
      <c r="I29" s="203"/>
      <c r="J29" s="203"/>
      <c r="K29" s="114"/>
      <c r="L29" s="316"/>
      <c r="M29" s="345"/>
      <c r="N29" s="346"/>
      <c r="O29" s="346"/>
      <c r="P29" s="347"/>
      <c r="Q29" s="347"/>
      <c r="R29" s="348"/>
      <c r="S29" s="349"/>
    </row>
    <row r="30" spans="1:20" ht="15" x14ac:dyDescent="0.3">
      <c r="A30" s="80"/>
      <c r="B30" s="356"/>
      <c r="C30" s="357"/>
      <c r="D30" s="1638">
        <v>619</v>
      </c>
      <c r="E30" s="1640">
        <v>57.03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8">
        <v>2623</v>
      </c>
      <c r="E31" s="1640">
        <v>98.63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8">
        <v>2392</v>
      </c>
      <c r="E32" s="1640">
        <v>46.44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238"/>
      <c r="C33" s="238"/>
      <c r="D33" s="1639"/>
      <c r="E33" s="1640">
        <f>SUM(E29:E32)</f>
        <v>913.56999999999994</v>
      </c>
      <c r="F33" s="239"/>
      <c r="G33" s="117"/>
      <c r="H33" s="315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8"/>
      <c r="C34" s="238"/>
      <c r="D34" s="239"/>
      <c r="E34" s="239"/>
      <c r="F34" s="239"/>
      <c r="G34" s="117"/>
      <c r="H34" s="315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8"/>
      <c r="C35" s="238"/>
      <c r="D35" s="239"/>
      <c r="E35" s="239"/>
      <c r="F35" s="239"/>
      <c r="G35" s="117"/>
      <c r="H35" s="315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989"/>
      <c r="H37" s="1989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50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19" x14ac:dyDescent="0.2">
      <c r="A42" s="1973" t="s">
        <v>51</v>
      </c>
      <c r="B42" s="1973"/>
      <c r="C42" s="1973"/>
      <c r="D42" s="1973"/>
      <c r="E42" s="1973"/>
      <c r="F42" s="1973"/>
      <c r="G42" s="1973"/>
      <c r="H42" s="1202"/>
      <c r="I42" s="1974" t="s">
        <v>1620</v>
      </c>
      <c r="J42" s="1974"/>
      <c r="K42" s="1974"/>
      <c r="L42" s="1974"/>
      <c r="M42" s="1974"/>
      <c r="O42" s="34"/>
      <c r="P42" s="1973" t="s">
        <v>1621</v>
      </c>
      <c r="Q42" s="1973"/>
      <c r="R42" s="1973"/>
      <c r="S42" s="1973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6"/>
  <sheetViews>
    <sheetView topLeftCell="A13" zoomScaleNormal="100" workbookViewId="0">
      <selection activeCell="Q27" sqref="Q27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78" t="s">
        <v>0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1807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s="1047" customFormat="1" ht="48" x14ac:dyDescent="0.2">
      <c r="A15" s="962" t="s">
        <v>4</v>
      </c>
      <c r="B15" s="962" t="s">
        <v>5</v>
      </c>
      <c r="C15" s="1045" t="s">
        <v>1627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1046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1805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2">
        <v>17</v>
      </c>
      <c r="R16" s="183">
        <v>18</v>
      </c>
      <c r="S16" s="183">
        <v>19</v>
      </c>
    </row>
    <row r="17" spans="1:20" ht="15" x14ac:dyDescent="0.3">
      <c r="A17" s="84">
        <v>1</v>
      </c>
      <c r="B17" s="124">
        <v>41591</v>
      </c>
      <c r="C17" s="214">
        <v>2</v>
      </c>
      <c r="D17" s="86">
        <v>61</v>
      </c>
      <c r="E17" s="85">
        <v>614</v>
      </c>
      <c r="F17" s="86"/>
      <c r="G17" s="86">
        <v>1</v>
      </c>
      <c r="H17" s="185" t="s">
        <v>30</v>
      </c>
      <c r="I17" s="86"/>
      <c r="J17" s="86"/>
      <c r="K17" s="185" t="s">
        <v>1556</v>
      </c>
      <c r="L17" s="186">
        <v>2832</v>
      </c>
      <c r="M17" s="86">
        <v>3</v>
      </c>
      <c r="N17" s="1744"/>
      <c r="O17" s="91">
        <f>IF(M17=0,"N/A",+N17/12)</f>
        <v>0</v>
      </c>
      <c r="P17" s="194">
        <v>3</v>
      </c>
      <c r="Q17" s="194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5">
        <v>2</v>
      </c>
      <c r="D18" s="85">
        <v>61</v>
      </c>
      <c r="E18" s="85">
        <v>614</v>
      </c>
      <c r="F18" s="183"/>
      <c r="G18" s="190">
        <v>1</v>
      </c>
      <c r="H18" s="191" t="s">
        <v>432</v>
      </c>
      <c r="I18" s="183"/>
      <c r="J18" s="190" t="s">
        <v>399</v>
      </c>
      <c r="K18" s="185" t="s">
        <v>1556</v>
      </c>
      <c r="L18" s="195">
        <v>5675</v>
      </c>
      <c r="M18" s="193">
        <v>3</v>
      </c>
      <c r="N18" s="89"/>
      <c r="O18" s="89"/>
      <c r="P18" s="194">
        <v>3</v>
      </c>
      <c r="Q18" s="194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5">
        <v>2</v>
      </c>
      <c r="D19" s="85">
        <v>61</v>
      </c>
      <c r="E19" s="85">
        <v>614</v>
      </c>
      <c r="F19" s="183"/>
      <c r="G19" s="190">
        <v>1</v>
      </c>
      <c r="H19" s="191" t="s">
        <v>88</v>
      </c>
      <c r="I19" s="190" t="s">
        <v>446</v>
      </c>
      <c r="J19" s="190" t="s">
        <v>77</v>
      </c>
      <c r="K19" s="185" t="s">
        <v>1556</v>
      </c>
      <c r="L19" s="195">
        <v>178.64</v>
      </c>
      <c r="M19" s="193">
        <v>3</v>
      </c>
      <c r="N19" s="89"/>
      <c r="O19" s="89"/>
      <c r="P19" s="194">
        <v>3</v>
      </c>
      <c r="Q19" s="194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5">
        <v>2</v>
      </c>
      <c r="D20" s="85">
        <v>61</v>
      </c>
      <c r="E20" s="85">
        <v>614</v>
      </c>
      <c r="F20" s="183"/>
      <c r="G20" s="190">
        <v>1</v>
      </c>
      <c r="H20" s="191" t="s">
        <v>31</v>
      </c>
      <c r="I20" s="190"/>
      <c r="J20" s="190" t="s">
        <v>445</v>
      </c>
      <c r="K20" s="185" t="s">
        <v>1556</v>
      </c>
      <c r="L20" s="195">
        <v>6395</v>
      </c>
      <c r="M20" s="193">
        <v>3</v>
      </c>
      <c r="N20" s="89"/>
      <c r="O20" s="89"/>
      <c r="P20" s="194">
        <v>3</v>
      </c>
      <c r="Q20" s="194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6">
        <v>2</v>
      </c>
      <c r="D21" s="92">
        <v>61</v>
      </c>
      <c r="E21" s="92">
        <v>617</v>
      </c>
      <c r="F21" s="92"/>
      <c r="G21" s="92">
        <v>1</v>
      </c>
      <c r="H21" s="1289" t="s">
        <v>1134</v>
      </c>
      <c r="I21" s="493"/>
      <c r="J21" s="92" t="s">
        <v>240</v>
      </c>
      <c r="K21" s="185" t="s">
        <v>1556</v>
      </c>
      <c r="L21" s="94">
        <v>39486.21</v>
      </c>
      <c r="M21" s="197">
        <v>10</v>
      </c>
      <c r="N21" s="101">
        <v>3948.62</v>
      </c>
      <c r="O21" s="1721">
        <f t="shared" ref="O21:O26" si="1">IF(M21=0,"N/A",+N21/12)</f>
        <v>329.05166666666668</v>
      </c>
      <c r="P21" s="187">
        <v>8</v>
      </c>
      <c r="Q21" s="187">
        <v>7</v>
      </c>
      <c r="R21" s="189">
        <f t="shared" ref="R21:R26" si="2">IF(M21=0,"N/A",+N21*P21+O21*Q21)</f>
        <v>33892.321666666663</v>
      </c>
      <c r="S21" s="189">
        <f t="shared" si="0"/>
        <v>5593.888333333336</v>
      </c>
    </row>
    <row r="22" spans="1:20" ht="14.25" customHeight="1" x14ac:dyDescent="0.3">
      <c r="A22" s="84">
        <v>6</v>
      </c>
      <c r="B22" s="124">
        <v>39870</v>
      </c>
      <c r="C22" s="215">
        <v>2</v>
      </c>
      <c r="D22" s="85">
        <v>61</v>
      </c>
      <c r="E22" s="85">
        <v>617</v>
      </c>
      <c r="F22" s="84"/>
      <c r="G22" s="85">
        <v>1</v>
      </c>
      <c r="H22" s="192" t="s">
        <v>447</v>
      </c>
      <c r="I22" s="85"/>
      <c r="J22" s="85" t="s">
        <v>19</v>
      </c>
      <c r="K22" s="185" t="s">
        <v>1556</v>
      </c>
      <c r="L22" s="111">
        <v>28300</v>
      </c>
      <c r="M22" s="193">
        <v>10</v>
      </c>
      <c r="N22" s="101">
        <f>IF(M22=0,"N/A",+L22/M22)</f>
        <v>2830</v>
      </c>
      <c r="O22" s="1660">
        <f t="shared" si="1"/>
        <v>235.83333333333334</v>
      </c>
      <c r="P22" s="187">
        <v>8</v>
      </c>
      <c r="Q22" s="187">
        <v>7</v>
      </c>
      <c r="R22" s="189">
        <f t="shared" si="2"/>
        <v>24290.833333333332</v>
      </c>
      <c r="S22" s="103">
        <f t="shared" si="0"/>
        <v>4009.1666666666679</v>
      </c>
    </row>
    <row r="23" spans="1:20" ht="15.75" customHeight="1" x14ac:dyDescent="0.3">
      <c r="A23" s="84">
        <v>7</v>
      </c>
      <c r="B23" s="200">
        <v>39870</v>
      </c>
      <c r="C23" s="217">
        <v>2</v>
      </c>
      <c r="D23" s="108">
        <v>61</v>
      </c>
      <c r="E23" s="108">
        <v>617</v>
      </c>
      <c r="F23" s="128"/>
      <c r="G23" s="108">
        <v>1</v>
      </c>
      <c r="H23" s="198" t="s">
        <v>448</v>
      </c>
      <c r="I23" s="108"/>
      <c r="J23" s="108" t="s">
        <v>19</v>
      </c>
      <c r="K23" s="185" t="s">
        <v>1556</v>
      </c>
      <c r="L23" s="110">
        <v>16000</v>
      </c>
      <c r="M23" s="197">
        <v>10</v>
      </c>
      <c r="N23" s="103">
        <f>IF(M23=0,"N/A",+L23/M23)</f>
        <v>1600</v>
      </c>
      <c r="O23" s="1721">
        <f t="shared" si="1"/>
        <v>133.33333333333334</v>
      </c>
      <c r="P23" s="187">
        <v>8</v>
      </c>
      <c r="Q23" s="187">
        <v>7</v>
      </c>
      <c r="R23" s="189">
        <f t="shared" si="2"/>
        <v>13733.333333333334</v>
      </c>
      <c r="S23" s="103">
        <f t="shared" si="0"/>
        <v>2266.6666666666661</v>
      </c>
    </row>
    <row r="24" spans="1:20" ht="15.75" customHeight="1" x14ac:dyDescent="0.3">
      <c r="A24" s="84">
        <v>8</v>
      </c>
      <c r="B24" s="201">
        <v>39870</v>
      </c>
      <c r="C24" s="216">
        <v>2</v>
      </c>
      <c r="D24" s="92">
        <v>61</v>
      </c>
      <c r="E24" s="92">
        <v>617</v>
      </c>
      <c r="F24" s="82"/>
      <c r="G24" s="92">
        <v>1</v>
      </c>
      <c r="H24" s="192" t="s">
        <v>449</v>
      </c>
      <c r="I24" s="92"/>
      <c r="J24" s="92" t="s">
        <v>19</v>
      </c>
      <c r="K24" s="185" t="s">
        <v>1556</v>
      </c>
      <c r="L24" s="94">
        <v>7400</v>
      </c>
      <c r="M24" s="197">
        <v>10</v>
      </c>
      <c r="N24" s="101">
        <f>IF(M24=0,"N/A",+L24/M24)</f>
        <v>740</v>
      </c>
      <c r="O24" s="1721">
        <f t="shared" si="1"/>
        <v>61.666666666666664</v>
      </c>
      <c r="P24" s="187">
        <v>8</v>
      </c>
      <c r="Q24" s="187">
        <v>7</v>
      </c>
      <c r="R24" s="189">
        <f t="shared" si="2"/>
        <v>6351.666666666667</v>
      </c>
      <c r="S24" s="103">
        <f t="shared" si="0"/>
        <v>1048.333333333333</v>
      </c>
    </row>
    <row r="25" spans="1:20" ht="15" customHeight="1" x14ac:dyDescent="0.3">
      <c r="A25" s="84">
        <v>9</v>
      </c>
      <c r="B25" s="201">
        <v>39870</v>
      </c>
      <c r="C25" s="216">
        <v>2</v>
      </c>
      <c r="D25" s="92">
        <v>61</v>
      </c>
      <c r="E25" s="92">
        <v>617</v>
      </c>
      <c r="F25" s="82"/>
      <c r="G25" s="92">
        <v>2</v>
      </c>
      <c r="H25" s="192" t="s">
        <v>121</v>
      </c>
      <c r="I25" s="92"/>
      <c r="J25" s="92" t="s">
        <v>19</v>
      </c>
      <c r="K25" s="185" t="s">
        <v>1556</v>
      </c>
      <c r="L25" s="94">
        <v>5700</v>
      </c>
      <c r="M25" s="197">
        <v>10</v>
      </c>
      <c r="N25" s="101">
        <f>IF(M25=0,"N/A",+L25/M25)</f>
        <v>570</v>
      </c>
      <c r="O25" s="1721">
        <f t="shared" si="1"/>
        <v>47.5</v>
      </c>
      <c r="P25" s="187">
        <v>8</v>
      </c>
      <c r="Q25" s="187">
        <v>7</v>
      </c>
      <c r="R25" s="189">
        <f t="shared" si="2"/>
        <v>4892.5</v>
      </c>
      <c r="S25" s="103">
        <f t="shared" si="0"/>
        <v>807.5</v>
      </c>
    </row>
    <row r="26" spans="1:20" ht="16.5" customHeight="1" x14ac:dyDescent="0.3">
      <c r="A26" s="84">
        <v>10</v>
      </c>
      <c r="B26" s="204">
        <v>39870</v>
      </c>
      <c r="C26" s="218">
        <v>2</v>
      </c>
      <c r="D26" s="105">
        <v>61</v>
      </c>
      <c r="E26" s="105">
        <v>617</v>
      </c>
      <c r="F26" s="83"/>
      <c r="G26" s="105">
        <v>1</v>
      </c>
      <c r="H26" s="205" t="s">
        <v>342</v>
      </c>
      <c r="I26" s="105"/>
      <c r="J26" s="105" t="s">
        <v>19</v>
      </c>
      <c r="K26" s="185" t="s">
        <v>1556</v>
      </c>
      <c r="L26" s="107">
        <v>16552.32</v>
      </c>
      <c r="M26" s="206">
        <v>10</v>
      </c>
      <c r="N26" s="207">
        <f>IF(M26=0,"N/A",+L26/M26)</f>
        <v>1655.232</v>
      </c>
      <c r="O26" s="1768">
        <f t="shared" si="1"/>
        <v>137.93600000000001</v>
      </c>
      <c r="P26" s="209">
        <v>8</v>
      </c>
      <c r="Q26" s="209">
        <v>7</v>
      </c>
      <c r="R26" s="210">
        <f t="shared" si="2"/>
        <v>14207.407999999999</v>
      </c>
      <c r="S26" s="208">
        <f t="shared" si="0"/>
        <v>2344.9120000000003</v>
      </c>
    </row>
    <row r="27" spans="1:20" ht="15" x14ac:dyDescent="0.3">
      <c r="A27" s="211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13">
        <f>SUM(L17:L26)</f>
        <v>128519.17000000001</v>
      </c>
      <c r="M27" s="213"/>
      <c r="N27" s="213">
        <f>SUM(N17:N26)</f>
        <v>11343.851999999999</v>
      </c>
      <c r="O27" s="213">
        <f>SUM(O21:O26)</f>
        <v>945.32100000000003</v>
      </c>
      <c r="P27" s="213"/>
      <c r="Q27" s="213"/>
      <c r="R27" s="213">
        <f>SUM(R17:R26)</f>
        <v>112448.70299999999</v>
      </c>
      <c r="S27" s="213">
        <f>SUM(S17:S26)</f>
        <v>16070.467000000004</v>
      </c>
      <c r="T27" s="18"/>
    </row>
    <row r="28" spans="1:20" ht="15" x14ac:dyDescent="0.3">
      <c r="A28" s="115"/>
      <c r="B28" s="115"/>
      <c r="C28" s="115"/>
      <c r="D28" s="1632"/>
      <c r="E28" s="1632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32"/>
      <c r="E29" s="1630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32">
        <v>617</v>
      </c>
      <c r="E30" s="1630">
        <v>945.32</v>
      </c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32"/>
      <c r="E31" s="1633">
        <f>SUM(E29:E30)</f>
        <v>945.32</v>
      </c>
      <c r="F31" s="116"/>
      <c r="G31" s="116"/>
      <c r="H31" s="117"/>
      <c r="I31" s="116"/>
      <c r="J31" s="117"/>
      <c r="K31" s="115"/>
      <c r="L31" s="115"/>
      <c r="M31" s="115"/>
      <c r="N31" s="115" t="s">
        <v>1686</v>
      </c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32"/>
      <c r="E32" s="1632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5"/>
      <c r="F33" s="116"/>
      <c r="G33" s="116"/>
      <c r="H33" s="117"/>
      <c r="I33" s="116"/>
      <c r="J33" s="117"/>
      <c r="K33" s="115"/>
      <c r="L33" s="115"/>
      <c r="M33" s="115"/>
      <c r="N33" s="115"/>
      <c r="O33" s="199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5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115"/>
      <c r="B35" s="115"/>
      <c r="C35" s="115"/>
      <c r="D35" s="115"/>
      <c r="E35" s="115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8"/>
      <c r="S35" s="115"/>
    </row>
    <row r="36" spans="1:19" x14ac:dyDescent="0.2">
      <c r="A36" s="1973" t="s">
        <v>51</v>
      </c>
      <c r="B36" s="1973"/>
      <c r="C36" s="1973"/>
      <c r="D36" s="1973"/>
      <c r="E36" s="1973"/>
      <c r="F36" s="1973"/>
      <c r="G36" s="1973"/>
      <c r="H36" s="1202"/>
      <c r="I36" s="1974" t="s">
        <v>1620</v>
      </c>
      <c r="J36" s="1974"/>
      <c r="K36" s="1974"/>
      <c r="L36" s="1974"/>
      <c r="M36" s="1974"/>
      <c r="O36" s="34"/>
      <c r="P36" s="1973" t="s">
        <v>1621</v>
      </c>
      <c r="Q36" s="1973"/>
      <c r="R36" s="1973"/>
      <c r="S36" s="1973"/>
    </row>
  </sheetData>
  <mergeCells count="8">
    <mergeCell ref="A36:G36"/>
    <mergeCell ref="I36:M36"/>
    <mergeCell ref="P36:S36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20" zoomScale="90" zoomScaleNormal="100" zoomScaleSheetLayoutView="90" workbookViewId="0">
      <selection activeCell="Q35" sqref="Q35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4.85546875" customWidth="1"/>
    <col min="15" max="15" width="12.42578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78" t="s">
        <v>0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1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2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3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5" t="s">
        <v>1806</v>
      </c>
      <c r="B14" s="1975"/>
      <c r="C14" s="1975"/>
      <c r="D14" s="1975"/>
      <c r="E14" s="1975"/>
      <c r="F14" s="1975"/>
      <c r="G14" s="1975"/>
      <c r="H14" s="1975"/>
      <c r="I14" s="1975"/>
      <c r="J14" s="1975"/>
      <c r="K14" s="1975"/>
      <c r="L14" s="1975"/>
      <c r="M14" s="1975"/>
      <c r="N14" s="1975"/>
      <c r="O14" s="1975"/>
      <c r="P14" s="1975"/>
      <c r="Q14" s="1975"/>
      <c r="R14" s="1975"/>
      <c r="S14" s="1975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51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47" customFormat="1" ht="48" x14ac:dyDescent="0.2">
      <c r="A16" s="962" t="s">
        <v>4</v>
      </c>
      <c r="B16" s="962" t="s">
        <v>5</v>
      </c>
      <c r="C16" s="1045" t="s">
        <v>1627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1046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1805</v>
      </c>
      <c r="S16" s="1051" t="s">
        <v>1619</v>
      </c>
    </row>
    <row r="17" spans="1:19" x14ac:dyDescent="0.2">
      <c r="A17" s="956">
        <v>1</v>
      </c>
      <c r="B17" s="335">
        <v>2</v>
      </c>
      <c r="C17" s="1386">
        <v>3</v>
      </c>
      <c r="D17" s="1386">
        <v>4</v>
      </c>
      <c r="E17" s="1386">
        <v>5</v>
      </c>
      <c r="F17" s="335">
        <v>6</v>
      </c>
      <c r="G17" s="335">
        <v>7</v>
      </c>
      <c r="H17" s="1387">
        <v>8</v>
      </c>
      <c r="I17" s="335">
        <v>9</v>
      </c>
      <c r="J17" s="335">
        <v>10</v>
      </c>
      <c r="K17" s="335">
        <v>11</v>
      </c>
      <c r="L17" s="335">
        <v>12</v>
      </c>
      <c r="M17" s="335">
        <v>13</v>
      </c>
      <c r="N17" s="335">
        <v>14</v>
      </c>
      <c r="O17" s="335">
        <v>15</v>
      </c>
      <c r="P17" s="335">
        <v>16</v>
      </c>
      <c r="Q17" s="335">
        <v>17</v>
      </c>
      <c r="R17" s="335">
        <v>18</v>
      </c>
      <c r="S17" s="335">
        <v>19</v>
      </c>
    </row>
    <row r="18" spans="1:19" ht="15" x14ac:dyDescent="0.2">
      <c r="A18" s="956">
        <v>1</v>
      </c>
      <c r="B18" s="1275">
        <v>36979</v>
      </c>
      <c r="C18" s="1388" t="s">
        <v>356</v>
      </c>
      <c r="D18" s="1162">
        <v>61</v>
      </c>
      <c r="E18" s="1215">
        <v>613</v>
      </c>
      <c r="F18" s="1227"/>
      <c r="G18" s="1162">
        <v>1</v>
      </c>
      <c r="H18" s="750" t="s">
        <v>370</v>
      </c>
      <c r="I18" s="1162">
        <v>1245</v>
      </c>
      <c r="J18" s="1162" t="s">
        <v>134</v>
      </c>
      <c r="K18" s="1156" t="s">
        <v>727</v>
      </c>
      <c r="L18" s="1389">
        <v>477.12</v>
      </c>
      <c r="M18" s="1165">
        <v>10</v>
      </c>
      <c r="N18" s="1228"/>
      <c r="O18" s="1228"/>
      <c r="P18" s="1278">
        <v>10</v>
      </c>
      <c r="Q18" s="1278"/>
      <c r="R18" s="1228">
        <v>477.12</v>
      </c>
      <c r="S18" s="1228">
        <f t="shared" ref="S18:S32" si="0">IF(M18=0,"N/A",+L18-R18)</f>
        <v>0</v>
      </c>
    </row>
    <row r="19" spans="1:19" ht="15" x14ac:dyDescent="0.2">
      <c r="A19" s="956">
        <v>2</v>
      </c>
      <c r="B19" s="1034">
        <v>36889</v>
      </c>
      <c r="C19" s="1390" t="s">
        <v>356</v>
      </c>
      <c r="D19" s="1156">
        <v>61</v>
      </c>
      <c r="E19" s="1179">
        <v>615</v>
      </c>
      <c r="F19" s="1167">
        <v>127611</v>
      </c>
      <c r="G19" s="1156">
        <v>1</v>
      </c>
      <c r="H19" s="1036" t="s">
        <v>357</v>
      </c>
      <c r="I19" s="1156"/>
      <c r="J19" s="1156" t="s">
        <v>358</v>
      </c>
      <c r="K19" s="1156" t="s">
        <v>727</v>
      </c>
      <c r="L19" s="1178">
        <v>40000</v>
      </c>
      <c r="M19" s="338">
        <v>10</v>
      </c>
      <c r="N19" s="952"/>
      <c r="O19" s="952"/>
      <c r="P19" s="1166">
        <v>10</v>
      </c>
      <c r="Q19" s="1166"/>
      <c r="R19" s="952">
        <v>40000</v>
      </c>
      <c r="S19" s="952">
        <f t="shared" si="0"/>
        <v>0</v>
      </c>
    </row>
    <row r="20" spans="1:19" ht="15" x14ac:dyDescent="0.2">
      <c r="A20" s="956">
        <v>3</v>
      </c>
      <c r="B20" s="1034">
        <v>40924</v>
      </c>
      <c r="C20" s="1390" t="s">
        <v>356</v>
      </c>
      <c r="D20" s="1252">
        <v>61</v>
      </c>
      <c r="E20" s="1179">
        <v>617</v>
      </c>
      <c r="F20" s="1167"/>
      <c r="G20" s="1156">
        <v>7</v>
      </c>
      <c r="H20" s="1036" t="s">
        <v>757</v>
      </c>
      <c r="I20" s="1156"/>
      <c r="J20" s="1156"/>
      <c r="K20" s="1156" t="s">
        <v>727</v>
      </c>
      <c r="L20" s="1037">
        <v>37113.589999999997</v>
      </c>
      <c r="M20" s="338">
        <v>10</v>
      </c>
      <c r="N20" s="339">
        <f>IF(M20=0,"N/A",+L20/M20)</f>
        <v>3711.3589999999995</v>
      </c>
      <c r="O20" s="1654">
        <f>IF(M20=0,"N/A",+N20/12)</f>
        <v>309.27991666666662</v>
      </c>
      <c r="P20" s="1157">
        <v>5</v>
      </c>
      <c r="Q20" s="1157">
        <v>8</v>
      </c>
      <c r="R20" s="339">
        <f>IF(M20=0,"N/A",+N20*P20+O20*Q20)</f>
        <v>21031.034333333329</v>
      </c>
      <c r="S20" s="339">
        <f t="shared" si="0"/>
        <v>16082.555666666667</v>
      </c>
    </row>
    <row r="21" spans="1:19" ht="15" x14ac:dyDescent="0.2">
      <c r="A21" s="956">
        <v>4</v>
      </c>
      <c r="B21" s="1034">
        <v>39316</v>
      </c>
      <c r="C21" s="1390" t="s">
        <v>356</v>
      </c>
      <c r="D21" s="1252">
        <v>61</v>
      </c>
      <c r="E21" s="1179">
        <v>617</v>
      </c>
      <c r="F21" s="1167">
        <v>127573</v>
      </c>
      <c r="G21" s="1156">
        <v>1</v>
      </c>
      <c r="H21" s="1036" t="s">
        <v>346</v>
      </c>
      <c r="I21" s="1156"/>
      <c r="J21" s="1156"/>
      <c r="K21" s="1156" t="s">
        <v>727</v>
      </c>
      <c r="L21" s="1037">
        <v>9378.6</v>
      </c>
      <c r="M21" s="338">
        <v>10</v>
      </c>
      <c r="N21" s="1746">
        <f>IF(M21=0,"N/A",+L21/M21)</f>
        <v>937.86</v>
      </c>
      <c r="O21" s="1923">
        <f>IF(M21=0,"N/A",+N21/12)</f>
        <v>78.155000000000001</v>
      </c>
      <c r="P21" s="1747">
        <v>10</v>
      </c>
      <c r="Q21" s="1747"/>
      <c r="R21" s="1746">
        <f>IF(M21=0,"N/A",+N21*P21+O21*Q21)</f>
        <v>9378.6</v>
      </c>
      <c r="S21" s="1746">
        <f t="shared" si="0"/>
        <v>0</v>
      </c>
    </row>
    <row r="22" spans="1:19" ht="15" x14ac:dyDescent="0.2">
      <c r="A22" s="956">
        <v>5</v>
      </c>
      <c r="B22" s="1034">
        <v>36889</v>
      </c>
      <c r="C22" s="1390" t="s">
        <v>356</v>
      </c>
      <c r="D22" s="1156">
        <v>61</v>
      </c>
      <c r="E22" s="1179">
        <v>617</v>
      </c>
      <c r="F22" s="1167">
        <v>127612</v>
      </c>
      <c r="G22" s="1156">
        <v>1</v>
      </c>
      <c r="H22" s="1036" t="s">
        <v>361</v>
      </c>
      <c r="I22" s="1156"/>
      <c r="J22" s="1156"/>
      <c r="K22" s="1156" t="s">
        <v>727</v>
      </c>
      <c r="L22" s="1037">
        <v>1200</v>
      </c>
      <c r="M22" s="338">
        <v>10</v>
      </c>
      <c r="N22" s="952"/>
      <c r="O22" s="952"/>
      <c r="P22" s="1166">
        <v>10</v>
      </c>
      <c r="Q22" s="1166"/>
      <c r="R22" s="952">
        <v>1200</v>
      </c>
      <c r="S22" s="952">
        <f t="shared" si="0"/>
        <v>0</v>
      </c>
    </row>
    <row r="23" spans="1:19" ht="15" x14ac:dyDescent="0.2">
      <c r="A23" s="956">
        <v>6</v>
      </c>
      <c r="B23" s="1034">
        <v>36889</v>
      </c>
      <c r="C23" s="1390" t="s">
        <v>356</v>
      </c>
      <c r="D23" s="1156">
        <v>61</v>
      </c>
      <c r="E23" s="1179">
        <v>617</v>
      </c>
      <c r="F23" s="1167">
        <v>127620</v>
      </c>
      <c r="G23" s="1156">
        <v>1</v>
      </c>
      <c r="H23" s="1036" t="s">
        <v>361</v>
      </c>
      <c r="I23" s="1156"/>
      <c r="J23" s="1156"/>
      <c r="K23" s="1156" t="s">
        <v>727</v>
      </c>
      <c r="L23" s="1037">
        <v>1200</v>
      </c>
      <c r="M23" s="338">
        <v>10</v>
      </c>
      <c r="N23" s="952"/>
      <c r="O23" s="952"/>
      <c r="P23" s="1166">
        <v>10</v>
      </c>
      <c r="Q23" s="1166"/>
      <c r="R23" s="952">
        <v>1200</v>
      </c>
      <c r="S23" s="952">
        <f t="shared" si="0"/>
        <v>0</v>
      </c>
    </row>
    <row r="24" spans="1:19" ht="15" x14ac:dyDescent="0.2">
      <c r="A24" s="956">
        <v>7</v>
      </c>
      <c r="B24" s="1034">
        <v>36889</v>
      </c>
      <c r="C24" s="1390" t="s">
        <v>356</v>
      </c>
      <c r="D24" s="1156">
        <v>61</v>
      </c>
      <c r="E24" s="1179">
        <v>617</v>
      </c>
      <c r="F24" s="1156"/>
      <c r="G24" s="1156">
        <v>1</v>
      </c>
      <c r="H24" s="1036" t="s">
        <v>361</v>
      </c>
      <c r="I24" s="1331"/>
      <c r="J24" s="1156"/>
      <c r="K24" s="1156" t="s">
        <v>727</v>
      </c>
      <c r="L24" s="1037">
        <v>1200</v>
      </c>
      <c r="M24" s="338">
        <v>10</v>
      </c>
      <c r="N24" s="952"/>
      <c r="O24" s="952"/>
      <c r="P24" s="1166">
        <v>10</v>
      </c>
      <c r="Q24" s="1166"/>
      <c r="R24" s="952">
        <v>1200</v>
      </c>
      <c r="S24" s="952">
        <f t="shared" si="0"/>
        <v>0</v>
      </c>
    </row>
    <row r="25" spans="1:19" ht="15" x14ac:dyDescent="0.2">
      <c r="A25" s="956">
        <v>8</v>
      </c>
      <c r="B25" s="1034">
        <v>36889</v>
      </c>
      <c r="C25" s="1390" t="s">
        <v>356</v>
      </c>
      <c r="D25" s="1156">
        <v>61</v>
      </c>
      <c r="E25" s="1179">
        <v>617</v>
      </c>
      <c r="F25" s="1156">
        <v>127621</v>
      </c>
      <c r="G25" s="1156">
        <v>1</v>
      </c>
      <c r="H25" s="1036" t="s">
        <v>361</v>
      </c>
      <c r="I25" s="1331"/>
      <c r="J25" s="1156"/>
      <c r="K25" s="1156" t="s">
        <v>727</v>
      </c>
      <c r="L25" s="1037">
        <v>1200</v>
      </c>
      <c r="M25" s="338">
        <v>10</v>
      </c>
      <c r="N25" s="952"/>
      <c r="O25" s="952"/>
      <c r="P25" s="1166">
        <v>10</v>
      </c>
      <c r="Q25" s="1166"/>
      <c r="R25" s="952">
        <v>1200</v>
      </c>
      <c r="S25" s="952">
        <f t="shared" si="0"/>
        <v>0</v>
      </c>
    </row>
    <row r="26" spans="1:19" ht="15" x14ac:dyDescent="0.2">
      <c r="A26" s="956">
        <v>9</v>
      </c>
      <c r="B26" s="1034">
        <v>36889</v>
      </c>
      <c r="C26" s="1390" t="s">
        <v>356</v>
      </c>
      <c r="D26" s="1156">
        <v>61</v>
      </c>
      <c r="E26" s="1179">
        <v>617</v>
      </c>
      <c r="F26" s="1156">
        <v>127619</v>
      </c>
      <c r="G26" s="1156">
        <v>1</v>
      </c>
      <c r="H26" s="1036" t="s">
        <v>361</v>
      </c>
      <c r="I26" s="1331"/>
      <c r="J26" s="1156"/>
      <c r="K26" s="1156" t="s">
        <v>727</v>
      </c>
      <c r="L26" s="1037">
        <v>1200</v>
      </c>
      <c r="M26" s="338">
        <v>10</v>
      </c>
      <c r="N26" s="952"/>
      <c r="O26" s="952"/>
      <c r="P26" s="1166">
        <v>10</v>
      </c>
      <c r="Q26" s="1166"/>
      <c r="R26" s="952">
        <v>1200</v>
      </c>
      <c r="S26" s="952">
        <f t="shared" si="0"/>
        <v>0</v>
      </c>
    </row>
    <row r="27" spans="1:19" ht="15" x14ac:dyDescent="0.2">
      <c r="A27" s="956">
        <v>10</v>
      </c>
      <c r="B27" s="1034">
        <v>36889</v>
      </c>
      <c r="C27" s="1390" t="s">
        <v>356</v>
      </c>
      <c r="D27" s="1156">
        <v>61</v>
      </c>
      <c r="E27" s="1179">
        <v>617</v>
      </c>
      <c r="F27" s="1156">
        <v>127618</v>
      </c>
      <c r="G27" s="1156">
        <v>1</v>
      </c>
      <c r="H27" s="1036" t="s">
        <v>361</v>
      </c>
      <c r="I27" s="1331"/>
      <c r="J27" s="1156"/>
      <c r="K27" s="1156" t="s">
        <v>727</v>
      </c>
      <c r="L27" s="1037">
        <v>1200</v>
      </c>
      <c r="M27" s="338">
        <v>10</v>
      </c>
      <c r="N27" s="952"/>
      <c r="O27" s="952"/>
      <c r="P27" s="1166">
        <v>10</v>
      </c>
      <c r="Q27" s="1166"/>
      <c r="R27" s="952">
        <v>1200</v>
      </c>
      <c r="S27" s="952">
        <f t="shared" si="0"/>
        <v>0</v>
      </c>
    </row>
    <row r="28" spans="1:19" ht="15" x14ac:dyDescent="0.2">
      <c r="A28" s="956">
        <v>11</v>
      </c>
      <c r="B28" s="1034">
        <v>36889</v>
      </c>
      <c r="C28" s="1390" t="s">
        <v>356</v>
      </c>
      <c r="D28" s="1156">
        <v>61</v>
      </c>
      <c r="E28" s="1179">
        <v>617</v>
      </c>
      <c r="F28" s="1156">
        <v>127617</v>
      </c>
      <c r="G28" s="1156">
        <v>1</v>
      </c>
      <c r="H28" s="1036" t="s">
        <v>361</v>
      </c>
      <c r="I28" s="1331"/>
      <c r="J28" s="1156"/>
      <c r="K28" s="1156" t="s">
        <v>727</v>
      </c>
      <c r="L28" s="1037">
        <v>1200</v>
      </c>
      <c r="M28" s="338">
        <v>10</v>
      </c>
      <c r="N28" s="952"/>
      <c r="O28" s="952"/>
      <c r="P28" s="1166">
        <v>10</v>
      </c>
      <c r="Q28" s="1166"/>
      <c r="R28" s="952">
        <v>1200</v>
      </c>
      <c r="S28" s="952">
        <f t="shared" si="0"/>
        <v>0</v>
      </c>
    </row>
    <row r="29" spans="1:19" ht="15" x14ac:dyDescent="0.2">
      <c r="A29" s="956">
        <v>12</v>
      </c>
      <c r="B29" s="1034">
        <v>36889</v>
      </c>
      <c r="C29" s="1390" t="s">
        <v>356</v>
      </c>
      <c r="D29" s="1156">
        <v>61</v>
      </c>
      <c r="E29" s="1179">
        <v>617</v>
      </c>
      <c r="F29" s="1156">
        <v>127616</v>
      </c>
      <c r="G29" s="1156">
        <v>1</v>
      </c>
      <c r="H29" s="1036" t="s">
        <v>361</v>
      </c>
      <c r="I29" s="1331"/>
      <c r="J29" s="1156"/>
      <c r="K29" s="1156" t="s">
        <v>727</v>
      </c>
      <c r="L29" s="1037">
        <v>1200</v>
      </c>
      <c r="M29" s="338">
        <v>10</v>
      </c>
      <c r="N29" s="952"/>
      <c r="O29" s="952"/>
      <c r="P29" s="1166">
        <v>10</v>
      </c>
      <c r="Q29" s="1166"/>
      <c r="R29" s="952">
        <v>1200</v>
      </c>
      <c r="S29" s="952">
        <f t="shared" si="0"/>
        <v>0</v>
      </c>
    </row>
    <row r="30" spans="1:19" ht="15" x14ac:dyDescent="0.2">
      <c r="A30" s="956">
        <v>13</v>
      </c>
      <c r="B30" s="1034">
        <v>36889</v>
      </c>
      <c r="C30" s="1390" t="s">
        <v>356</v>
      </c>
      <c r="D30" s="1156">
        <v>61</v>
      </c>
      <c r="E30" s="1179">
        <v>617</v>
      </c>
      <c r="F30" s="1156"/>
      <c r="G30" s="1156">
        <v>1</v>
      </c>
      <c r="H30" s="1036" t="s">
        <v>230</v>
      </c>
      <c r="I30" s="1331"/>
      <c r="J30" s="1156"/>
      <c r="K30" s="1156" t="s">
        <v>727</v>
      </c>
      <c r="L30" s="1037">
        <v>800</v>
      </c>
      <c r="M30" s="338">
        <v>10</v>
      </c>
      <c r="N30" s="952"/>
      <c r="O30" s="952"/>
      <c r="P30" s="1166">
        <v>10</v>
      </c>
      <c r="Q30" s="1166"/>
      <c r="R30" s="952">
        <v>800</v>
      </c>
      <c r="S30" s="952">
        <f t="shared" si="0"/>
        <v>0</v>
      </c>
    </row>
    <row r="31" spans="1:19" ht="15" x14ac:dyDescent="0.2">
      <c r="A31" s="956">
        <v>14</v>
      </c>
      <c r="B31" s="1034">
        <v>36889</v>
      </c>
      <c r="C31" s="1390" t="s">
        <v>356</v>
      </c>
      <c r="D31" s="1156">
        <v>61</v>
      </c>
      <c r="E31" s="1179">
        <v>617</v>
      </c>
      <c r="F31" s="1156"/>
      <c r="G31" s="1156">
        <v>1</v>
      </c>
      <c r="H31" s="1176" t="s">
        <v>236</v>
      </c>
      <c r="I31" s="1331"/>
      <c r="J31" s="1156"/>
      <c r="K31" s="1156" t="s">
        <v>727</v>
      </c>
      <c r="L31" s="1037">
        <v>650</v>
      </c>
      <c r="M31" s="338">
        <v>10</v>
      </c>
      <c r="N31" s="952"/>
      <c r="O31" s="952"/>
      <c r="P31" s="1166">
        <v>10</v>
      </c>
      <c r="Q31" s="1166"/>
      <c r="R31" s="952">
        <v>650</v>
      </c>
      <c r="S31" s="952">
        <f t="shared" si="0"/>
        <v>0</v>
      </c>
    </row>
    <row r="32" spans="1:19" ht="15" x14ac:dyDescent="0.2">
      <c r="A32" s="956">
        <v>15</v>
      </c>
      <c r="B32" s="1275">
        <v>36889</v>
      </c>
      <c r="C32" s="1388" t="s">
        <v>356</v>
      </c>
      <c r="D32" s="1162">
        <v>61</v>
      </c>
      <c r="E32" s="1215">
        <v>617</v>
      </c>
      <c r="F32" s="1391"/>
      <c r="G32" s="1162">
        <v>1</v>
      </c>
      <c r="H32" s="750" t="s">
        <v>369</v>
      </c>
      <c r="I32" s="1162"/>
      <c r="J32" s="1162"/>
      <c r="K32" s="1156" t="s">
        <v>727</v>
      </c>
      <c r="L32" s="1164">
        <v>1200</v>
      </c>
      <c r="M32" s="1165">
        <v>10</v>
      </c>
      <c r="N32" s="1228"/>
      <c r="O32" s="1228"/>
      <c r="P32" s="1278">
        <v>10</v>
      </c>
      <c r="Q32" s="1278"/>
      <c r="R32" s="1228">
        <v>1200</v>
      </c>
      <c r="S32" s="1228">
        <f t="shared" si="0"/>
        <v>0</v>
      </c>
    </row>
    <row r="33" spans="1:20" ht="15" x14ac:dyDescent="0.3">
      <c r="A33" s="951"/>
      <c r="B33" s="125">
        <v>36889</v>
      </c>
      <c r="C33" s="358" t="s">
        <v>356</v>
      </c>
      <c r="D33" s="86">
        <v>61</v>
      </c>
      <c r="E33" s="235">
        <v>617</v>
      </c>
      <c r="F33" s="192">
        <v>125409</v>
      </c>
      <c r="G33" s="86">
        <v>1</v>
      </c>
      <c r="H33" s="937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4">
        <v>10</v>
      </c>
      <c r="Q33" s="194"/>
      <c r="R33" s="89">
        <v>500</v>
      </c>
      <c r="S33" s="89">
        <f>IF(M33=0,"N/A",+L33-R33)</f>
        <v>0</v>
      </c>
    </row>
    <row r="34" spans="1:20" ht="15" x14ac:dyDescent="0.2">
      <c r="A34" s="951"/>
      <c r="B34" s="1034">
        <v>36889</v>
      </c>
      <c r="C34" s="1390" t="s">
        <v>356</v>
      </c>
      <c r="D34" s="1156">
        <v>61</v>
      </c>
      <c r="E34" s="1179">
        <v>617</v>
      </c>
      <c r="F34" s="1156"/>
      <c r="G34" s="1156">
        <v>1</v>
      </c>
      <c r="H34" s="336" t="s">
        <v>158</v>
      </c>
      <c r="I34" s="1331"/>
      <c r="J34" s="1156"/>
      <c r="K34" s="1156" t="s">
        <v>727</v>
      </c>
      <c r="L34" s="1037">
        <v>800</v>
      </c>
      <c r="M34" s="338">
        <v>10</v>
      </c>
      <c r="N34" s="952"/>
      <c r="O34" s="952"/>
      <c r="P34" s="1166">
        <v>10</v>
      </c>
      <c r="Q34" s="1166"/>
      <c r="R34" s="952">
        <v>800</v>
      </c>
      <c r="S34" s="952">
        <f>IF(M34=0,"N/A",+L34-R34)</f>
        <v>0</v>
      </c>
    </row>
    <row r="35" spans="1:20" ht="30" x14ac:dyDescent="0.2">
      <c r="A35" s="951"/>
      <c r="B35" s="1275">
        <v>41942</v>
      </c>
      <c r="C35" s="1388" t="s">
        <v>356</v>
      </c>
      <c r="D35" s="1162">
        <v>61</v>
      </c>
      <c r="E35" s="1215" t="s">
        <v>1114</v>
      </c>
      <c r="F35" s="1391"/>
      <c r="G35" s="1162">
        <v>1</v>
      </c>
      <c r="H35" s="1036" t="s">
        <v>1032</v>
      </c>
      <c r="I35" s="1162"/>
      <c r="J35" s="1162" t="s">
        <v>1035</v>
      </c>
      <c r="K35" s="1156" t="s">
        <v>727</v>
      </c>
      <c r="L35" s="1164">
        <v>38232</v>
      </c>
      <c r="M35" s="1165">
        <v>5</v>
      </c>
      <c r="N35" s="1212">
        <f>IF(M35=0,"N/A",+L35/M35)</f>
        <v>7646.4</v>
      </c>
      <c r="O35" s="1720">
        <f>IF(M35=0,"N/A",+N35/12)</f>
        <v>637.19999999999993</v>
      </c>
      <c r="P35" s="1213">
        <v>2</v>
      </c>
      <c r="Q35" s="1213">
        <v>11</v>
      </c>
      <c r="R35" s="1212">
        <f>IF(M35=0,"N/A",+N35*P35+O35*Q35)</f>
        <v>22302</v>
      </c>
      <c r="S35" s="1212">
        <f>IF(M35=0,"N/A",+L35-R35)</f>
        <v>15930</v>
      </c>
    </row>
    <row r="36" spans="1:20" ht="15" x14ac:dyDescent="0.2">
      <c r="A36" s="1246"/>
      <c r="B36" s="1392"/>
      <c r="C36" s="1393"/>
      <c r="D36" s="1247"/>
      <c r="E36" s="966"/>
      <c r="F36" s="966"/>
      <c r="G36" s="1247"/>
      <c r="H36" s="1394"/>
      <c r="I36" s="1395"/>
      <c r="J36" s="1324"/>
      <c r="K36" s="966"/>
      <c r="L36" s="1396">
        <f>SUM(L18:L32)</f>
        <v>99219.31</v>
      </c>
      <c r="M36" s="1396"/>
      <c r="N36" s="1396">
        <f t="shared" ref="N36:S36" si="1">SUM(N18:N32)</f>
        <v>4649.2189999999991</v>
      </c>
      <c r="O36" s="1396">
        <f>SUM(O20:O35)</f>
        <v>1024.6349166666664</v>
      </c>
      <c r="P36" s="1396"/>
      <c r="Q36" s="1396"/>
      <c r="R36" s="1396">
        <f t="shared" si="1"/>
        <v>83136.754333333331</v>
      </c>
      <c r="S36" s="1396">
        <f t="shared" si="1"/>
        <v>16082.555666666667</v>
      </c>
      <c r="T36" s="18"/>
    </row>
    <row r="37" spans="1:20" ht="6.75" customHeight="1" x14ac:dyDescent="0.3">
      <c r="A37" s="359"/>
      <c r="B37" s="356"/>
      <c r="C37" s="360"/>
      <c r="D37" s="239"/>
      <c r="E37" s="184"/>
      <c r="F37" s="184"/>
      <c r="G37" s="239"/>
      <c r="H37" s="1384"/>
      <c r="I37" s="117"/>
      <c r="J37" s="114"/>
      <c r="K37" s="184"/>
      <c r="L37" s="344"/>
      <c r="M37" s="345"/>
      <c r="N37" s="346"/>
      <c r="O37" s="346"/>
      <c r="P37" s="347"/>
      <c r="Q37" s="361"/>
      <c r="R37" s="348"/>
      <c r="S37" s="349"/>
    </row>
    <row r="38" spans="1:20" ht="15" x14ac:dyDescent="0.3">
      <c r="A38" s="359"/>
      <c r="B38" s="356"/>
      <c r="C38" s="360"/>
      <c r="D38" s="1639">
        <v>617</v>
      </c>
      <c r="E38" s="1696">
        <v>387.43</v>
      </c>
      <c r="F38" s="184"/>
      <c r="G38" s="239"/>
      <c r="H38" s="1384"/>
      <c r="I38" s="117"/>
      <c r="J38" s="114"/>
      <c r="K38" s="184"/>
      <c r="L38" s="344"/>
      <c r="M38" s="345"/>
      <c r="N38" s="346"/>
      <c r="O38" s="346"/>
      <c r="P38" s="347"/>
      <c r="Q38" s="347"/>
      <c r="R38" s="348"/>
      <c r="S38" s="349"/>
    </row>
    <row r="39" spans="1:20" ht="15" x14ac:dyDescent="0.3">
      <c r="A39" s="115"/>
      <c r="B39" s="115"/>
      <c r="C39" s="115"/>
      <c r="D39" s="1667">
        <v>2631</v>
      </c>
      <c r="E39" s="1697">
        <v>637.20000000000005</v>
      </c>
      <c r="F39" s="116"/>
      <c r="G39" s="117"/>
      <c r="H39" s="1154"/>
      <c r="I39" s="117"/>
      <c r="J39" s="115"/>
      <c r="K39" s="115"/>
      <c r="L39" s="115"/>
      <c r="M39" s="115"/>
      <c r="N39" s="1667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54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54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973" t="s">
        <v>51</v>
      </c>
      <c r="B42" s="1973"/>
      <c r="C42" s="1973"/>
      <c r="D42" s="1973"/>
      <c r="E42" s="1973"/>
      <c r="F42" s="1973"/>
      <c r="G42" s="1973"/>
      <c r="H42" s="1202"/>
      <c r="I42" s="1974" t="s">
        <v>1620</v>
      </c>
      <c r="J42" s="1974"/>
      <c r="K42" s="1974"/>
      <c r="L42" s="1974"/>
      <c r="M42" s="1974"/>
      <c r="O42" s="34"/>
      <c r="P42" s="1973" t="s">
        <v>1621</v>
      </c>
      <c r="Q42" s="1973"/>
      <c r="R42" s="1973"/>
      <c r="S42" s="1973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21" zoomScale="85" zoomScaleNormal="85" zoomScaleSheetLayoutView="80" workbookViewId="0">
      <selection activeCell="Q35" sqref="Q35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2.8554687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978" t="s">
        <v>0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20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20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20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20" x14ac:dyDescent="0.2">
      <c r="A13" s="1996" t="s">
        <v>1806</v>
      </c>
      <c r="B13" s="1996"/>
      <c r="C13" s="1996"/>
      <c r="D13" s="1996"/>
      <c r="E13" s="1996"/>
      <c r="F13" s="1996"/>
      <c r="G13" s="1996"/>
      <c r="H13" s="1996"/>
      <c r="I13" s="1996"/>
      <c r="J13" s="1996"/>
      <c r="K13" s="1996"/>
      <c r="L13" s="1996"/>
      <c r="M13" s="1996"/>
      <c r="N13" s="1996"/>
      <c r="O13" s="1996"/>
      <c r="P13" s="1996"/>
      <c r="Q13" s="1996"/>
      <c r="R13" s="1996"/>
      <c r="S13" s="1996"/>
      <c r="T13" s="978"/>
    </row>
    <row r="14" spans="1:20" s="1047" customFormat="1" ht="36" x14ac:dyDescent="0.2">
      <c r="A14" s="962" t="s">
        <v>4</v>
      </c>
      <c r="B14" s="962" t="s">
        <v>5</v>
      </c>
      <c r="C14" s="1045" t="s">
        <v>1627</v>
      </c>
      <c r="D14" s="1045" t="s">
        <v>7</v>
      </c>
      <c r="E14" s="1045" t="s">
        <v>1612</v>
      </c>
      <c r="F14" s="962" t="s">
        <v>9</v>
      </c>
      <c r="G14" s="962" t="s">
        <v>10</v>
      </c>
      <c r="H14" s="1046" t="s">
        <v>11</v>
      </c>
      <c r="I14" s="962" t="s">
        <v>12</v>
      </c>
      <c r="J14" s="962" t="s">
        <v>13</v>
      </c>
      <c r="K14" s="962" t="s">
        <v>820</v>
      </c>
      <c r="L14" s="1046" t="s">
        <v>1613</v>
      </c>
      <c r="M14" s="1049" t="s">
        <v>1616</v>
      </c>
      <c r="N14" s="1050" t="s">
        <v>1615</v>
      </c>
      <c r="O14" s="1050" t="s">
        <v>1614</v>
      </c>
      <c r="P14" s="1051" t="s">
        <v>1618</v>
      </c>
      <c r="Q14" s="1050" t="s">
        <v>1617</v>
      </c>
      <c r="R14" s="1051" t="s">
        <v>1805</v>
      </c>
      <c r="S14" s="1051" t="s">
        <v>1619</v>
      </c>
    </row>
    <row r="15" spans="1:20" x14ac:dyDescent="0.2">
      <c r="A15" s="84">
        <v>1</v>
      </c>
      <c r="B15" s="231">
        <v>2</v>
      </c>
      <c r="C15" s="84">
        <v>3</v>
      </c>
      <c r="D15" s="231">
        <v>4</v>
      </c>
      <c r="E15" s="84">
        <v>5</v>
      </c>
      <c r="F15" s="231">
        <v>6</v>
      </c>
      <c r="G15" s="84">
        <v>7</v>
      </c>
      <c r="H15" s="969">
        <v>8</v>
      </c>
      <c r="I15" s="84">
        <v>9</v>
      </c>
      <c r="J15" s="231">
        <v>10</v>
      </c>
      <c r="K15" s="84">
        <v>11</v>
      </c>
      <c r="L15" s="231">
        <v>12</v>
      </c>
      <c r="M15" s="84">
        <v>13</v>
      </c>
      <c r="N15" s="231">
        <v>14</v>
      </c>
      <c r="O15" s="84">
        <v>15</v>
      </c>
      <c r="P15" s="231">
        <v>16</v>
      </c>
      <c r="Q15" s="84">
        <v>17</v>
      </c>
      <c r="R15" s="231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5">
        <v>614</v>
      </c>
      <c r="F16" s="260"/>
      <c r="G16" s="85">
        <v>1</v>
      </c>
      <c r="H16" s="953" t="s">
        <v>411</v>
      </c>
      <c r="I16" s="260"/>
      <c r="J16" s="85" t="s">
        <v>28</v>
      </c>
      <c r="K16" s="85" t="s">
        <v>363</v>
      </c>
      <c r="L16" s="97">
        <v>6438</v>
      </c>
      <c r="M16" s="541">
        <v>3</v>
      </c>
      <c r="N16" s="378"/>
      <c r="O16" s="1851"/>
      <c r="P16" s="379">
        <v>3</v>
      </c>
      <c r="Q16" s="379"/>
      <c r="R16" s="378">
        <v>6438</v>
      </c>
      <c r="S16" s="378">
        <f t="shared" ref="S16:S31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5">
        <v>614</v>
      </c>
      <c r="F17" s="260"/>
      <c r="G17" s="85">
        <v>1</v>
      </c>
      <c r="H17" s="953" t="s">
        <v>943</v>
      </c>
      <c r="I17" s="260"/>
      <c r="J17" s="260"/>
      <c r="K17" s="85" t="s">
        <v>363</v>
      </c>
      <c r="L17" s="97">
        <v>13160.2</v>
      </c>
      <c r="M17" s="541">
        <v>3</v>
      </c>
      <c r="N17" s="378"/>
      <c r="O17" s="378"/>
      <c r="P17" s="379">
        <v>3</v>
      </c>
      <c r="Q17" s="379"/>
      <c r="R17" s="378">
        <v>13160.2</v>
      </c>
      <c r="S17" s="378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1852">
        <v>617</v>
      </c>
      <c r="F18" s="355"/>
      <c r="G18" s="85">
        <v>1</v>
      </c>
      <c r="H18" s="953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60">
        <f t="shared" ref="O18:O25" si="1">IF(M18=0,"N/A",+N18/12)</f>
        <v>62.5</v>
      </c>
      <c r="P18" s="102">
        <v>8</v>
      </c>
      <c r="Q18" s="102"/>
      <c r="R18" s="101">
        <f>IF(M18=0,"N/A",+N18*P18+O18*Q18)</f>
        <v>6000</v>
      </c>
      <c r="S18" s="101">
        <f t="shared" si="0"/>
        <v>1500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5" t="s">
        <v>1127</v>
      </c>
      <c r="F19" s="87"/>
      <c r="G19" s="85">
        <v>3</v>
      </c>
      <c r="H19" s="953" t="s">
        <v>1031</v>
      </c>
      <c r="I19" s="85" t="s">
        <v>1033</v>
      </c>
      <c r="J19" s="85" t="s">
        <v>1034</v>
      </c>
      <c r="K19" s="85" t="s">
        <v>363</v>
      </c>
      <c r="L19" s="351">
        <v>1200</v>
      </c>
      <c r="M19" s="112">
        <v>10</v>
      </c>
      <c r="N19" s="101">
        <f>IF(M19=0,"N/A",+L19/M19)</f>
        <v>120</v>
      </c>
      <c r="O19" s="1660">
        <f t="shared" si="1"/>
        <v>10</v>
      </c>
      <c r="P19" s="102">
        <v>2</v>
      </c>
      <c r="Q19" s="102">
        <v>10</v>
      </c>
      <c r="R19" s="101">
        <f>IF(M19=0,"N/A",+N19*P19+O19*Q19)</f>
        <v>340</v>
      </c>
      <c r="S19" s="101">
        <f t="shared" si="0"/>
        <v>860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5" t="s">
        <v>1114</v>
      </c>
      <c r="F20" s="192"/>
      <c r="G20" s="86">
        <v>1</v>
      </c>
      <c r="H20" s="953" t="s">
        <v>1032</v>
      </c>
      <c r="I20" s="86"/>
      <c r="J20" s="86"/>
      <c r="K20" s="86" t="s">
        <v>363</v>
      </c>
      <c r="L20" s="271">
        <v>27300</v>
      </c>
      <c r="M20" s="112">
        <v>10</v>
      </c>
      <c r="N20" s="101">
        <v>2730</v>
      </c>
      <c r="O20" s="1660">
        <f t="shared" si="1"/>
        <v>227.5</v>
      </c>
      <c r="P20" s="102">
        <v>2</v>
      </c>
      <c r="Q20" s="102">
        <v>9</v>
      </c>
      <c r="R20" s="101">
        <f>IF(M20=0,"N/A",+N20*P20+O20*Q20)</f>
        <v>7507.5</v>
      </c>
      <c r="S20" s="101">
        <f t="shared" si="0"/>
        <v>19792.5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5" t="s">
        <v>1107</v>
      </c>
      <c r="F21" s="192"/>
      <c r="G21" s="86">
        <v>6</v>
      </c>
      <c r="H21" s="953" t="s">
        <v>1037</v>
      </c>
      <c r="I21" s="86"/>
      <c r="J21" s="86"/>
      <c r="K21" s="86" t="s">
        <v>363</v>
      </c>
      <c r="L21" s="271">
        <v>14868</v>
      </c>
      <c r="M21" s="112">
        <v>10</v>
      </c>
      <c r="N21" s="101">
        <f>IF(M21=0,"N/A",+L21/M21)</f>
        <v>1486.8</v>
      </c>
      <c r="O21" s="1660">
        <f t="shared" si="1"/>
        <v>123.89999999999999</v>
      </c>
      <c r="P21" s="102">
        <v>2</v>
      </c>
      <c r="Q21" s="102">
        <v>9</v>
      </c>
      <c r="R21" s="101" t="b">
        <f>L36=IF(M21=0,"N/A",+N21*P21+O21*Q21)</f>
        <v>0</v>
      </c>
      <c r="S21" s="101">
        <f t="shared" si="0"/>
        <v>14868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5">
        <v>617</v>
      </c>
      <c r="F22" s="86"/>
      <c r="G22" s="86">
        <v>1</v>
      </c>
      <c r="H22" s="953" t="s">
        <v>913</v>
      </c>
      <c r="I22" s="86"/>
      <c r="J22" s="86" t="s">
        <v>1137</v>
      </c>
      <c r="K22" s="86" t="s">
        <v>363</v>
      </c>
      <c r="L22" s="271">
        <v>9294.75</v>
      </c>
      <c r="M22" s="86">
        <v>5</v>
      </c>
      <c r="N22" s="101">
        <f>IF(M22=0,"N/A",+L22/M22)</f>
        <v>1858.95</v>
      </c>
      <c r="O22" s="1660">
        <f t="shared" si="1"/>
        <v>154.91249999999999</v>
      </c>
      <c r="P22" s="102">
        <v>4</v>
      </c>
      <c r="Q22" s="102"/>
      <c r="R22" s="101">
        <f>IF(M22=0,"N/A",+N22*P22+O22*Q22)</f>
        <v>7435.8</v>
      </c>
      <c r="S22" s="101">
        <f>IF(M22=0,"N/A",+L22-R22)</f>
        <v>1858.9499999999998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5">
        <v>617</v>
      </c>
      <c r="F23" s="86"/>
      <c r="G23" s="86">
        <v>1</v>
      </c>
      <c r="H23" s="953" t="s">
        <v>1029</v>
      </c>
      <c r="I23" s="86"/>
      <c r="J23" s="86" t="s">
        <v>1030</v>
      </c>
      <c r="K23" s="86" t="s">
        <v>363</v>
      </c>
      <c r="L23" s="271">
        <v>37170</v>
      </c>
      <c r="M23" s="86">
        <v>10</v>
      </c>
      <c r="N23" s="101">
        <f>IF(M23=0,"N/A",+L23/M23)</f>
        <v>3717</v>
      </c>
      <c r="O23" s="1660">
        <f t="shared" si="1"/>
        <v>309.75</v>
      </c>
      <c r="P23" s="102">
        <v>4</v>
      </c>
      <c r="Q23" s="102">
        <v>7</v>
      </c>
      <c r="R23" s="101">
        <f>IF(M23=0,"N/A",+N23*P23+O23*Q23)</f>
        <v>17036.25</v>
      </c>
      <c r="S23" s="101">
        <f t="shared" si="0"/>
        <v>20133.75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5">
        <v>617</v>
      </c>
      <c r="F24" s="192"/>
      <c r="G24" s="86">
        <v>1</v>
      </c>
      <c r="H24" s="953" t="s">
        <v>104</v>
      </c>
      <c r="I24" s="86"/>
      <c r="J24" s="86" t="s">
        <v>728</v>
      </c>
      <c r="K24" s="86" t="s">
        <v>363</v>
      </c>
      <c r="L24" s="271">
        <v>19543.68</v>
      </c>
      <c r="M24" s="112">
        <v>10</v>
      </c>
      <c r="N24" s="101">
        <f>IF(M24=0,"N/A",+L24/M24)</f>
        <v>1954.3679999999999</v>
      </c>
      <c r="O24" s="1660">
        <f t="shared" si="1"/>
        <v>162.864</v>
      </c>
      <c r="P24" s="102">
        <v>5</v>
      </c>
      <c r="Q24" s="102">
        <v>9</v>
      </c>
      <c r="R24" s="101">
        <f>IF(M24=0,"N/A",+N24*P24+O24*Q24)</f>
        <v>11237.616</v>
      </c>
      <c r="S24" s="101">
        <f t="shared" si="0"/>
        <v>8306.0640000000003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5">
        <v>617</v>
      </c>
      <c r="F25" s="355"/>
      <c r="G25" s="86">
        <v>1</v>
      </c>
      <c r="H25" s="953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60">
        <f t="shared" si="1"/>
        <v>19.958333333333332</v>
      </c>
      <c r="P25" s="102">
        <v>8</v>
      </c>
      <c r="Q25" s="102">
        <v>6</v>
      </c>
      <c r="R25" s="101">
        <f>IF(M25=0,"N/A",+N25*P25+O25*Q25)</f>
        <v>2035.75</v>
      </c>
      <c r="S25" s="101">
        <f t="shared" si="0"/>
        <v>359.25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5">
        <v>617</v>
      </c>
      <c r="F26" s="87"/>
      <c r="G26" s="86">
        <v>1</v>
      </c>
      <c r="H26" s="953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1256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5">
        <v>617</v>
      </c>
      <c r="F27" s="85">
        <v>125432</v>
      </c>
      <c r="G27" s="86">
        <v>1</v>
      </c>
      <c r="H27" s="953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1256"/>
      <c r="P27" s="90">
        <v>10</v>
      </c>
      <c r="Q27" s="979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5">
        <v>617</v>
      </c>
      <c r="F28" s="85"/>
      <c r="G28" s="85">
        <v>1</v>
      </c>
      <c r="H28" s="953" t="s">
        <v>375</v>
      </c>
      <c r="I28" s="85"/>
      <c r="J28" s="85"/>
      <c r="K28" s="85" t="s">
        <v>1667</v>
      </c>
      <c r="L28" s="111">
        <v>900</v>
      </c>
      <c r="M28" s="112">
        <v>10</v>
      </c>
      <c r="N28" s="89"/>
      <c r="O28" s="1256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5">
        <v>615</v>
      </c>
      <c r="F29" s="260"/>
      <c r="G29" s="373">
        <v>1</v>
      </c>
      <c r="H29" s="953" t="s">
        <v>769</v>
      </c>
      <c r="I29" s="260"/>
      <c r="J29" s="373" t="s">
        <v>1668</v>
      </c>
      <c r="K29" s="85" t="s">
        <v>363</v>
      </c>
      <c r="L29" s="97">
        <v>104049.2</v>
      </c>
      <c r="M29" s="86">
        <v>5</v>
      </c>
      <c r="N29" s="378"/>
      <c r="O29" s="1781"/>
      <c r="P29" s="379">
        <v>5</v>
      </c>
      <c r="Q29" s="379"/>
      <c r="R29" s="378">
        <v>104049.2</v>
      </c>
      <c r="S29" s="378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5">
        <v>615</v>
      </c>
      <c r="F30" s="87"/>
      <c r="G30" s="85">
        <v>1</v>
      </c>
      <c r="H30" s="953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1256"/>
      <c r="P30" s="90">
        <v>10</v>
      </c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5">
        <v>615</v>
      </c>
      <c r="F31" s="87">
        <v>126904</v>
      </c>
      <c r="G31" s="85">
        <v>1</v>
      </c>
      <c r="H31" s="953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60">
        <f>IF(M31=0,"N/A",+N31/12)</f>
        <v>11.641666666666666</v>
      </c>
      <c r="P31" s="102">
        <v>9</v>
      </c>
      <c r="Q31" s="102">
        <v>8</v>
      </c>
      <c r="R31" s="101">
        <f>IF(M31=0,"N/A",+N31*P31+O31*Q31)</f>
        <v>1350.4333333333334</v>
      </c>
      <c r="S31" s="101">
        <f t="shared" si="0"/>
        <v>46.566666666666606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5">
        <v>617</v>
      </c>
      <c r="F32" s="86"/>
      <c r="G32" s="85">
        <v>2</v>
      </c>
      <c r="H32" s="953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378">
        <f>IF(M32=0,"N/A",+L32/M32)</f>
        <v>531.048</v>
      </c>
      <c r="O32" s="1781">
        <f>IF(M32=0,"N/A",+N32/12)</f>
        <v>44.253999999999998</v>
      </c>
      <c r="P32" s="379">
        <v>10</v>
      </c>
      <c r="Q32" s="379"/>
      <c r="R32" s="378">
        <f>IF(M32=0,"N/A",+N32*P32+O32*Q32)</f>
        <v>5310.48</v>
      </c>
      <c r="S32" s="378">
        <f>IF(M32=0,"N/A",+L32-R32)</f>
        <v>0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41"/>
      <c r="I33" s="115"/>
      <c r="J33" s="115"/>
      <c r="K33" s="115"/>
      <c r="L33" s="273">
        <f>SUM(L16:L32)</f>
        <v>268446.31</v>
      </c>
      <c r="M33" s="274"/>
      <c r="N33" s="273">
        <f>SUM(N16:N32)</f>
        <v>13527.366000000002</v>
      </c>
      <c r="O33" s="273">
        <f>SUM(O17:O32)</f>
        <v>1127.2804999999998</v>
      </c>
      <c r="P33" s="273"/>
      <c r="Q33" s="273"/>
      <c r="R33" s="273">
        <f>SUM(R16:R32)</f>
        <v>200721.22933333332</v>
      </c>
      <c r="S33" s="273">
        <f>SUM(S16:S32)</f>
        <v>67725.080666666661</v>
      </c>
      <c r="T33" s="18"/>
    </row>
    <row r="34" spans="1:20" ht="15" x14ac:dyDescent="0.3">
      <c r="A34" s="80"/>
      <c r="B34" s="115"/>
      <c r="C34" s="1667">
        <v>611</v>
      </c>
      <c r="D34" s="1652">
        <v>123.9</v>
      </c>
      <c r="E34" s="115"/>
      <c r="F34" s="115"/>
      <c r="G34" s="115"/>
      <c r="H34" s="1041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67">
        <v>614</v>
      </c>
      <c r="D35" s="1652">
        <v>10</v>
      </c>
      <c r="E35" s="115"/>
      <c r="F35" s="115"/>
      <c r="G35" s="115"/>
      <c r="H35" s="1041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67">
        <v>615</v>
      </c>
      <c r="D36" s="1652">
        <v>11.64</v>
      </c>
      <c r="E36" s="115"/>
      <c r="F36" s="115"/>
      <c r="G36" s="115"/>
      <c r="H36" s="1041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7">
        <v>617</v>
      </c>
      <c r="D37" s="1652">
        <v>754.23</v>
      </c>
      <c r="E37" s="115"/>
      <c r="F37" s="115"/>
      <c r="G37" s="115"/>
      <c r="H37" s="1041"/>
      <c r="I37" s="115"/>
      <c r="J37" s="115"/>
      <c r="K37" s="115"/>
      <c r="L37" s="114"/>
      <c r="M37" s="114"/>
      <c r="N37" s="115"/>
      <c r="O37" s="1441"/>
      <c r="P37" s="114"/>
      <c r="Q37" s="114"/>
      <c r="R37" s="114"/>
      <c r="S37" s="115"/>
    </row>
    <row r="38" spans="1:20" ht="15" x14ac:dyDescent="0.3">
      <c r="A38" s="115"/>
      <c r="B38" s="115"/>
      <c r="C38" s="1671">
        <v>2631</v>
      </c>
      <c r="D38" s="1657">
        <v>227.5</v>
      </c>
      <c r="E38" s="121"/>
      <c r="F38" s="115"/>
      <c r="G38" s="1989"/>
      <c r="H38" s="1989"/>
      <c r="I38" s="115"/>
      <c r="J38" s="114"/>
      <c r="K38" s="114"/>
      <c r="L38" s="114"/>
      <c r="M38" s="114"/>
      <c r="R38" s="89"/>
    </row>
    <row r="39" spans="1:20" ht="15" x14ac:dyDescent="0.3">
      <c r="A39" s="115"/>
      <c r="C39" s="1641"/>
      <c r="D39" s="1652">
        <f>SUM(D34:D38)</f>
        <v>1127.27</v>
      </c>
    </row>
    <row r="40" spans="1:20" ht="15" x14ac:dyDescent="0.3">
      <c r="A40" s="115"/>
      <c r="C40" s="1641"/>
      <c r="D40" s="1641"/>
    </row>
    <row r="41" spans="1:20" x14ac:dyDescent="0.2">
      <c r="A41" s="45"/>
      <c r="B41" s="1150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48"/>
      <c r="Q41" s="1048"/>
      <c r="R41" s="1048"/>
      <c r="S41" s="1048"/>
    </row>
    <row r="42" spans="1:20" x14ac:dyDescent="0.2">
      <c r="C42" t="s">
        <v>1737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B22" zoomScale="80" zoomScaleNormal="80" zoomScaleSheetLayoutView="80" workbookViewId="0">
      <selection activeCell="I24" sqref="I24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641"/>
    </row>
    <row r="3" spans="1:20" x14ac:dyDescent="0.2">
      <c r="C3" s="13"/>
      <c r="D3" s="13"/>
      <c r="E3" s="13"/>
      <c r="G3" s="1"/>
      <c r="H3" s="1801"/>
    </row>
    <row r="4" spans="1:20" x14ac:dyDescent="0.2">
      <c r="C4" s="13"/>
      <c r="D4" s="13"/>
      <c r="E4" s="13"/>
      <c r="G4" s="1"/>
    </row>
    <row r="5" spans="1:20" x14ac:dyDescent="0.2">
      <c r="A5" s="1978" t="s">
        <v>0</v>
      </c>
      <c r="B5" s="1978"/>
      <c r="C5" s="1978"/>
      <c r="D5" s="1978"/>
      <c r="E5" s="1978"/>
      <c r="F5" s="1978"/>
      <c r="G5" s="1978"/>
      <c r="H5" s="1978"/>
      <c r="I5" s="1978"/>
      <c r="J5" s="1978"/>
      <c r="K5" s="1978"/>
      <c r="L5" s="1978"/>
      <c r="M5" s="1978"/>
      <c r="N5" s="1978"/>
      <c r="O5" s="1978"/>
      <c r="P5" s="1978"/>
      <c r="Q5" s="1978"/>
      <c r="R5" s="1978"/>
      <c r="S5" s="1978"/>
    </row>
    <row r="6" spans="1:20" x14ac:dyDescent="0.2">
      <c r="A6" s="1978" t="s">
        <v>1</v>
      </c>
      <c r="B6" s="1978"/>
      <c r="C6" s="1978"/>
      <c r="D6" s="1978"/>
      <c r="E6" s="1978"/>
      <c r="F6" s="1978"/>
      <c r="G6" s="1978"/>
      <c r="H6" s="1978"/>
      <c r="I6" s="1978"/>
      <c r="J6" s="1978"/>
      <c r="K6" s="1978"/>
      <c r="L6" s="1978"/>
      <c r="M6" s="1978"/>
      <c r="N6" s="1978"/>
      <c r="O6" s="1978"/>
      <c r="P6" s="1978"/>
      <c r="Q6" s="1978"/>
      <c r="R6" s="1978"/>
      <c r="S6" s="1978"/>
    </row>
    <row r="7" spans="1:20" x14ac:dyDescent="0.2">
      <c r="A7" s="1978" t="s">
        <v>2</v>
      </c>
      <c r="B7" s="1978"/>
      <c r="C7" s="1978"/>
      <c r="D7" s="1978"/>
      <c r="E7" s="1978"/>
      <c r="F7" s="1978"/>
      <c r="G7" s="1978"/>
      <c r="H7" s="1978"/>
      <c r="I7" s="1978"/>
      <c r="J7" s="1978"/>
      <c r="K7" s="1978"/>
      <c r="L7" s="1978"/>
      <c r="M7" s="1978"/>
      <c r="N7" s="1978"/>
      <c r="O7" s="1978"/>
      <c r="P7" s="1978"/>
      <c r="Q7" s="1978"/>
      <c r="R7" s="1978"/>
      <c r="S7" s="1978"/>
    </row>
    <row r="8" spans="1:20" x14ac:dyDescent="0.2">
      <c r="A8" s="1978" t="s">
        <v>3</v>
      </c>
      <c r="B8" s="1978"/>
      <c r="C8" s="1978"/>
      <c r="D8" s="1978"/>
      <c r="E8" s="1978"/>
      <c r="F8" s="1978"/>
      <c r="G8" s="1978"/>
      <c r="H8" s="1978"/>
      <c r="I8" s="1978"/>
      <c r="J8" s="1978"/>
      <c r="K8" s="1978"/>
      <c r="L8" s="1978"/>
      <c r="M8" s="1978"/>
      <c r="N8" s="1978"/>
      <c r="O8" s="1978"/>
      <c r="P8" s="1978"/>
      <c r="Q8" s="1978"/>
      <c r="R8" s="1978"/>
      <c r="S8" s="1978"/>
    </row>
    <row r="9" spans="1:20" x14ac:dyDescent="0.2">
      <c r="A9" s="1996" t="s">
        <v>1827</v>
      </c>
      <c r="B9" s="1996"/>
      <c r="C9" s="1996"/>
      <c r="D9" s="1996"/>
      <c r="E9" s="1996"/>
      <c r="F9" s="1996"/>
      <c r="G9" s="1996"/>
      <c r="H9" s="1996"/>
      <c r="I9" s="1996"/>
      <c r="J9" s="1996"/>
      <c r="K9" s="1996"/>
      <c r="L9" s="1996"/>
      <c r="M9" s="1996"/>
      <c r="N9" s="1996"/>
      <c r="O9" s="1996"/>
      <c r="P9" s="1996"/>
      <c r="Q9" s="1996"/>
      <c r="R9" s="1996"/>
      <c r="S9" s="1996"/>
    </row>
    <row r="10" spans="1:20" ht="15" x14ac:dyDescent="0.3">
      <c r="A10" s="80"/>
      <c r="B10" s="80"/>
      <c r="C10" s="80"/>
      <c r="D10" s="80"/>
      <c r="E10" s="80"/>
      <c r="F10" s="80"/>
      <c r="G10" s="80"/>
      <c r="H10" s="1151"/>
      <c r="I10" s="80"/>
      <c r="J10" s="80"/>
      <c r="K10" s="1151"/>
      <c r="L10" s="80"/>
      <c r="M10" s="115"/>
      <c r="N10" s="115"/>
      <c r="O10" s="115"/>
      <c r="P10" s="115"/>
      <c r="Q10" s="115"/>
      <c r="R10" s="115"/>
      <c r="S10" s="115"/>
    </row>
    <row r="11" spans="1:20" s="1047" customFormat="1" ht="48" x14ac:dyDescent="0.2">
      <c r="A11" s="962" t="s">
        <v>4</v>
      </c>
      <c r="B11" s="962" t="s">
        <v>5</v>
      </c>
      <c r="C11" s="1045" t="s">
        <v>1627</v>
      </c>
      <c r="D11" s="1045" t="s">
        <v>7</v>
      </c>
      <c r="E11" s="1045" t="s">
        <v>1612</v>
      </c>
      <c r="F11" s="962" t="s">
        <v>9</v>
      </c>
      <c r="G11" s="962" t="s">
        <v>10</v>
      </c>
      <c r="H11" s="1046" t="s">
        <v>11</v>
      </c>
      <c r="I11" s="962" t="s">
        <v>12</v>
      </c>
      <c r="J11" s="962" t="s">
        <v>13</v>
      </c>
      <c r="K11" s="1046" t="s">
        <v>820</v>
      </c>
      <c r="L11" s="1046" t="s">
        <v>1613</v>
      </c>
      <c r="M11" s="1049" t="s">
        <v>1616</v>
      </c>
      <c r="N11" s="1050" t="s">
        <v>1615</v>
      </c>
      <c r="O11" s="1050" t="s">
        <v>1614</v>
      </c>
      <c r="P11" s="1051" t="s">
        <v>1618</v>
      </c>
      <c r="Q11" s="1050" t="s">
        <v>1617</v>
      </c>
      <c r="R11" s="1051" t="s">
        <v>1805</v>
      </c>
      <c r="S11" s="1051" t="s">
        <v>1619</v>
      </c>
    </row>
    <row r="12" spans="1:20" ht="15.75" x14ac:dyDescent="0.25">
      <c r="A12" s="84">
        <v>1</v>
      </c>
      <c r="B12" s="231">
        <v>2</v>
      </c>
      <c r="C12" s="796">
        <v>3</v>
      </c>
      <c r="D12" s="796">
        <v>4</v>
      </c>
      <c r="E12" s="796">
        <v>5</v>
      </c>
      <c r="F12" s="793">
        <v>6</v>
      </c>
      <c r="G12" s="793">
        <v>7</v>
      </c>
      <c r="H12" s="972">
        <v>8</v>
      </c>
      <c r="I12" s="793">
        <v>9</v>
      </c>
      <c r="J12" s="793">
        <v>10</v>
      </c>
      <c r="K12" s="972">
        <v>11</v>
      </c>
      <c r="L12" s="793">
        <v>12</v>
      </c>
      <c r="M12" s="793">
        <v>13</v>
      </c>
      <c r="N12" s="793">
        <v>14</v>
      </c>
      <c r="O12" s="793">
        <v>15</v>
      </c>
      <c r="P12" s="793">
        <v>16</v>
      </c>
      <c r="Q12" s="793">
        <v>17</v>
      </c>
      <c r="R12" s="793">
        <v>18</v>
      </c>
      <c r="S12" s="793">
        <v>19</v>
      </c>
    </row>
    <row r="13" spans="1:20" ht="16.5" x14ac:dyDescent="0.3">
      <c r="A13" s="84">
        <v>1</v>
      </c>
      <c r="B13" s="125">
        <v>37434</v>
      </c>
      <c r="C13" s="837">
        <v>8</v>
      </c>
      <c r="D13" s="837">
        <v>61</v>
      </c>
      <c r="E13" s="837">
        <v>617</v>
      </c>
      <c r="F13" s="799">
        <v>125422</v>
      </c>
      <c r="G13" s="799">
        <v>1</v>
      </c>
      <c r="H13" s="973" t="s">
        <v>23</v>
      </c>
      <c r="I13" s="799">
        <v>5499</v>
      </c>
      <c r="J13" s="799" t="s">
        <v>24</v>
      </c>
      <c r="K13" s="976" t="s">
        <v>349</v>
      </c>
      <c r="L13" s="801">
        <v>950</v>
      </c>
      <c r="M13" s="802">
        <v>10</v>
      </c>
      <c r="N13" s="810">
        <v>0</v>
      </c>
      <c r="O13" s="810">
        <f t="shared" ref="O13:O31" si="0">IF(M13=0,"N/A",+N13/12)</f>
        <v>0</v>
      </c>
      <c r="P13" s="811">
        <v>10</v>
      </c>
      <c r="Q13" s="811"/>
      <c r="R13" s="810">
        <v>950</v>
      </c>
      <c r="S13" s="810">
        <f t="shared" ref="S13:S37" si="1">IF(M13=0,"N/A",+L13-R13)</f>
        <v>0</v>
      </c>
    </row>
    <row r="14" spans="1:20" ht="28.5" customHeight="1" x14ac:dyDescent="0.25">
      <c r="A14" s="794">
        <v>2</v>
      </c>
      <c r="B14" s="812">
        <v>42226</v>
      </c>
      <c r="C14" s="837">
        <v>8</v>
      </c>
      <c r="D14" s="837">
        <v>61</v>
      </c>
      <c r="E14" s="837" t="s">
        <v>1108</v>
      </c>
      <c r="F14" s="799"/>
      <c r="G14" s="799">
        <v>1</v>
      </c>
      <c r="H14" s="973" t="s">
        <v>1237</v>
      </c>
      <c r="I14" s="799"/>
      <c r="J14" s="799" t="s">
        <v>240</v>
      </c>
      <c r="K14" s="976" t="s">
        <v>349</v>
      </c>
      <c r="L14" s="801">
        <v>49500</v>
      </c>
      <c r="M14" s="802">
        <v>10</v>
      </c>
      <c r="N14" s="803">
        <f t="shared" ref="N14:N31" si="2">IF(M14=0,"N/A",+L14/M14)</f>
        <v>4950</v>
      </c>
      <c r="O14" s="1618">
        <f t="shared" si="0"/>
        <v>412.5</v>
      </c>
      <c r="P14" s="804">
        <v>2</v>
      </c>
      <c r="Q14" s="804">
        <v>1</v>
      </c>
      <c r="R14" s="803">
        <f t="shared" ref="R14:R31" si="3">IF(M14=0,"N/A",+N14*P14+O14*Q14)</f>
        <v>10312.5</v>
      </c>
      <c r="S14" s="803">
        <f t="shared" si="1"/>
        <v>39187.5</v>
      </c>
      <c r="T14" s="18"/>
    </row>
    <row r="15" spans="1:20" ht="15.75" x14ac:dyDescent="0.25">
      <c r="A15" s="84">
        <v>3</v>
      </c>
      <c r="B15" s="812">
        <v>42265</v>
      </c>
      <c r="C15" s="837">
        <v>8</v>
      </c>
      <c r="D15" s="837">
        <v>61</v>
      </c>
      <c r="E15" s="837" t="s">
        <v>1108</v>
      </c>
      <c r="F15" s="799"/>
      <c r="G15" s="799">
        <v>2</v>
      </c>
      <c r="H15" s="973" t="s">
        <v>23</v>
      </c>
      <c r="I15" s="799"/>
      <c r="J15" s="799"/>
      <c r="K15" s="976" t="s">
        <v>1238</v>
      </c>
      <c r="L15" s="801">
        <v>14219</v>
      </c>
      <c r="M15" s="802">
        <v>5</v>
      </c>
      <c r="N15" s="803">
        <f t="shared" si="2"/>
        <v>2843.8</v>
      </c>
      <c r="O15" s="1618">
        <f t="shared" si="0"/>
        <v>236.98333333333335</v>
      </c>
      <c r="P15" s="804">
        <v>2</v>
      </c>
      <c r="Q15" s="804"/>
      <c r="R15" s="803">
        <f t="shared" si="3"/>
        <v>5687.6</v>
      </c>
      <c r="S15" s="803">
        <f t="shared" si="1"/>
        <v>8531.4</v>
      </c>
    </row>
    <row r="16" spans="1:20" ht="15.75" x14ac:dyDescent="0.25">
      <c r="A16" s="794">
        <v>4</v>
      </c>
      <c r="B16" s="812">
        <v>42265</v>
      </c>
      <c r="C16" s="837">
        <v>8</v>
      </c>
      <c r="D16" s="837">
        <v>61</v>
      </c>
      <c r="E16" s="837" t="s">
        <v>1226</v>
      </c>
      <c r="F16" s="799"/>
      <c r="G16" s="799">
        <v>1</v>
      </c>
      <c r="H16" s="973" t="s">
        <v>1239</v>
      </c>
      <c r="I16" s="799"/>
      <c r="J16" s="799" t="s">
        <v>116</v>
      </c>
      <c r="K16" s="976" t="s">
        <v>1669</v>
      </c>
      <c r="L16" s="801">
        <v>3599</v>
      </c>
      <c r="M16" s="802">
        <v>3</v>
      </c>
      <c r="N16" s="803">
        <f t="shared" si="2"/>
        <v>1199.6666666666667</v>
      </c>
      <c r="O16" s="1618">
        <f t="shared" si="0"/>
        <v>99.972222222222229</v>
      </c>
      <c r="P16" s="804">
        <v>2</v>
      </c>
      <c r="Q16" s="804"/>
      <c r="R16" s="803">
        <f t="shared" si="3"/>
        <v>2399.3333333333335</v>
      </c>
      <c r="S16" s="803">
        <f t="shared" si="1"/>
        <v>1199.6666666666665</v>
      </c>
    </row>
    <row r="17" spans="1:19" ht="15.75" x14ac:dyDescent="0.25">
      <c r="A17" s="84">
        <v>5</v>
      </c>
      <c r="B17" s="812">
        <v>42265</v>
      </c>
      <c r="C17" s="837">
        <v>8</v>
      </c>
      <c r="D17" s="837">
        <v>61</v>
      </c>
      <c r="E17" s="837" t="s">
        <v>1108</v>
      </c>
      <c r="F17" s="799"/>
      <c r="G17" s="799">
        <v>1</v>
      </c>
      <c r="H17" s="973" t="s">
        <v>1243</v>
      </c>
      <c r="I17" s="799"/>
      <c r="J17" s="799" t="s">
        <v>728</v>
      </c>
      <c r="K17" s="976" t="s">
        <v>201</v>
      </c>
      <c r="L17" s="801">
        <v>21240</v>
      </c>
      <c r="M17" s="802">
        <v>10</v>
      </c>
      <c r="N17" s="803">
        <f t="shared" si="2"/>
        <v>2124</v>
      </c>
      <c r="O17" s="1618">
        <f t="shared" si="0"/>
        <v>177</v>
      </c>
      <c r="P17" s="804">
        <v>2</v>
      </c>
      <c r="Q17" s="804"/>
      <c r="R17" s="803">
        <f t="shared" si="3"/>
        <v>4248</v>
      </c>
      <c r="S17" s="803">
        <f t="shared" si="1"/>
        <v>16992</v>
      </c>
    </row>
    <row r="18" spans="1:19" ht="15.75" x14ac:dyDescent="0.25">
      <c r="A18" s="794">
        <v>6</v>
      </c>
      <c r="B18" s="812">
        <v>42265</v>
      </c>
      <c r="C18" s="837">
        <v>8</v>
      </c>
      <c r="D18" s="837">
        <v>61</v>
      </c>
      <c r="E18" s="837" t="s">
        <v>1108</v>
      </c>
      <c r="F18" s="799"/>
      <c r="G18" s="799">
        <v>1</v>
      </c>
      <c r="H18" s="973" t="s">
        <v>799</v>
      </c>
      <c r="I18" s="799"/>
      <c r="J18" s="799" t="s">
        <v>116</v>
      </c>
      <c r="K18" s="976" t="s">
        <v>1670</v>
      </c>
      <c r="L18" s="801">
        <v>7894.2</v>
      </c>
      <c r="M18" s="802">
        <v>5</v>
      </c>
      <c r="N18" s="803">
        <f t="shared" si="2"/>
        <v>1578.84</v>
      </c>
      <c r="O18" s="1618">
        <f t="shared" si="0"/>
        <v>131.57</v>
      </c>
      <c r="P18" s="804">
        <v>2</v>
      </c>
      <c r="Q18" s="804"/>
      <c r="R18" s="803">
        <f t="shared" si="3"/>
        <v>3157.68</v>
      </c>
      <c r="S18" s="803">
        <f t="shared" si="1"/>
        <v>4736.5200000000004</v>
      </c>
    </row>
    <row r="19" spans="1:19" ht="31.5" x14ac:dyDescent="0.25">
      <c r="A19" s="84">
        <v>7</v>
      </c>
      <c r="B19" s="812">
        <v>42265</v>
      </c>
      <c r="C19" s="837">
        <v>8</v>
      </c>
      <c r="D19" s="837">
        <v>61</v>
      </c>
      <c r="E19" s="837" t="s">
        <v>1108</v>
      </c>
      <c r="F19" s="799"/>
      <c r="G19" s="799">
        <v>2</v>
      </c>
      <c r="H19" s="973" t="s">
        <v>1192</v>
      </c>
      <c r="I19" s="799"/>
      <c r="J19" s="799"/>
      <c r="K19" s="976" t="s">
        <v>1671</v>
      </c>
      <c r="L19" s="801">
        <v>18290</v>
      </c>
      <c r="M19" s="802">
        <v>5</v>
      </c>
      <c r="N19" s="803">
        <f t="shared" si="2"/>
        <v>3658</v>
      </c>
      <c r="O19" s="1618">
        <f t="shared" si="0"/>
        <v>304.83333333333331</v>
      </c>
      <c r="P19" s="804">
        <v>2</v>
      </c>
      <c r="Q19" s="1917"/>
      <c r="R19" s="803">
        <f t="shared" si="3"/>
        <v>7316</v>
      </c>
      <c r="S19" s="803">
        <f t="shared" si="1"/>
        <v>10974</v>
      </c>
    </row>
    <row r="20" spans="1:19" ht="15.75" x14ac:dyDescent="0.25">
      <c r="A20" s="794">
        <v>8</v>
      </c>
      <c r="B20" s="812">
        <v>42265</v>
      </c>
      <c r="C20" s="837">
        <v>8</v>
      </c>
      <c r="D20" s="837">
        <v>61</v>
      </c>
      <c r="E20" s="837" t="s">
        <v>1108</v>
      </c>
      <c r="F20" s="799"/>
      <c r="G20" s="799">
        <v>2</v>
      </c>
      <c r="H20" s="973" t="s">
        <v>55</v>
      </c>
      <c r="I20" s="799"/>
      <c r="J20" s="799"/>
      <c r="K20" s="976" t="s">
        <v>349</v>
      </c>
      <c r="L20" s="801">
        <v>14832.6</v>
      </c>
      <c r="M20" s="802">
        <v>5</v>
      </c>
      <c r="N20" s="803">
        <f t="shared" si="2"/>
        <v>2966.52</v>
      </c>
      <c r="O20" s="1618">
        <f t="shared" si="0"/>
        <v>247.21</v>
      </c>
      <c r="P20" s="804">
        <v>2</v>
      </c>
      <c r="Q20" s="804"/>
      <c r="R20" s="803">
        <f t="shared" si="3"/>
        <v>5933.04</v>
      </c>
      <c r="S20" s="803">
        <f t="shared" si="1"/>
        <v>8899.5600000000013</v>
      </c>
    </row>
    <row r="21" spans="1:19" ht="15.75" x14ac:dyDescent="0.25">
      <c r="A21" s="84">
        <v>9</v>
      </c>
      <c r="B21" s="812">
        <v>42265</v>
      </c>
      <c r="C21" s="837">
        <v>8</v>
      </c>
      <c r="D21" s="837">
        <v>61</v>
      </c>
      <c r="E21" s="837" t="s">
        <v>1108</v>
      </c>
      <c r="F21" s="799"/>
      <c r="G21" s="799">
        <v>1</v>
      </c>
      <c r="H21" s="973" t="s">
        <v>1220</v>
      </c>
      <c r="I21" s="799"/>
      <c r="J21" s="799"/>
      <c r="K21" s="976" t="s">
        <v>363</v>
      </c>
      <c r="L21" s="801">
        <v>4602.2</v>
      </c>
      <c r="M21" s="802">
        <v>10</v>
      </c>
      <c r="N21" s="803">
        <f t="shared" si="2"/>
        <v>460.21999999999997</v>
      </c>
      <c r="O21" s="1618">
        <f t="shared" si="0"/>
        <v>38.351666666666667</v>
      </c>
      <c r="P21" s="804">
        <v>2</v>
      </c>
      <c r="Q21" s="804"/>
      <c r="R21" s="803">
        <f t="shared" si="3"/>
        <v>920.43999999999994</v>
      </c>
      <c r="S21" s="803">
        <f t="shared" si="1"/>
        <v>3681.7599999999998</v>
      </c>
    </row>
    <row r="22" spans="1:19" ht="31.5" x14ac:dyDescent="0.25">
      <c r="A22" s="794">
        <v>10</v>
      </c>
      <c r="B22" s="812">
        <v>42265</v>
      </c>
      <c r="C22" s="837">
        <v>8</v>
      </c>
      <c r="D22" s="837">
        <v>61</v>
      </c>
      <c r="E22" s="837" t="s">
        <v>1107</v>
      </c>
      <c r="F22" s="799"/>
      <c r="G22" s="799">
        <v>1</v>
      </c>
      <c r="H22" s="973" t="s">
        <v>1244</v>
      </c>
      <c r="I22" s="799"/>
      <c r="J22" s="799"/>
      <c r="K22" s="976" t="s">
        <v>349</v>
      </c>
      <c r="L22" s="801">
        <v>27505.8</v>
      </c>
      <c r="M22" s="802">
        <v>10</v>
      </c>
      <c r="N22" s="803">
        <f t="shared" si="2"/>
        <v>2750.58</v>
      </c>
      <c r="O22" s="1618">
        <f t="shared" si="0"/>
        <v>229.215</v>
      </c>
      <c r="P22" s="804">
        <v>2</v>
      </c>
      <c r="Q22" s="804"/>
      <c r="R22" s="803">
        <f t="shared" si="3"/>
        <v>5501.16</v>
      </c>
      <c r="S22" s="803">
        <f t="shared" si="1"/>
        <v>22004.639999999999</v>
      </c>
    </row>
    <row r="23" spans="1:19" ht="15.75" x14ac:dyDescent="0.25">
      <c r="A23" s="84">
        <v>11</v>
      </c>
      <c r="B23" s="812">
        <v>42265</v>
      </c>
      <c r="C23" s="837">
        <v>8</v>
      </c>
      <c r="D23" s="837">
        <v>61</v>
      </c>
      <c r="E23" s="837" t="s">
        <v>1107</v>
      </c>
      <c r="F23" s="799"/>
      <c r="G23" s="799">
        <v>1</v>
      </c>
      <c r="H23" s="973" t="s">
        <v>1245</v>
      </c>
      <c r="I23" s="799"/>
      <c r="J23" s="799"/>
      <c r="K23" s="976" t="s">
        <v>363</v>
      </c>
      <c r="L23" s="801">
        <v>5146.45</v>
      </c>
      <c r="M23" s="802">
        <v>10</v>
      </c>
      <c r="N23" s="803">
        <f t="shared" si="2"/>
        <v>514.64499999999998</v>
      </c>
      <c r="O23" s="1618">
        <f t="shared" si="0"/>
        <v>42.887083333333329</v>
      </c>
      <c r="P23" s="804">
        <v>2</v>
      </c>
      <c r="Q23" s="804"/>
      <c r="R23" s="803">
        <f t="shared" si="3"/>
        <v>1029.29</v>
      </c>
      <c r="S23" s="803">
        <f t="shared" si="1"/>
        <v>4117.16</v>
      </c>
    </row>
    <row r="24" spans="1:19" ht="31.5" x14ac:dyDescent="0.25">
      <c r="A24" s="794">
        <v>12</v>
      </c>
      <c r="B24" s="812">
        <v>42265</v>
      </c>
      <c r="C24" s="837">
        <v>8</v>
      </c>
      <c r="D24" s="837">
        <v>61</v>
      </c>
      <c r="E24" s="837" t="s">
        <v>1107</v>
      </c>
      <c r="F24" s="799"/>
      <c r="G24" s="799">
        <v>3</v>
      </c>
      <c r="H24" s="973" t="s">
        <v>1672</v>
      </c>
      <c r="I24" s="799"/>
      <c r="J24" s="799"/>
      <c r="K24" s="976" t="s">
        <v>349</v>
      </c>
      <c r="L24" s="801">
        <v>12935.16</v>
      </c>
      <c r="M24" s="802">
        <v>10</v>
      </c>
      <c r="N24" s="803">
        <f t="shared" si="2"/>
        <v>1293.5160000000001</v>
      </c>
      <c r="O24" s="1618">
        <f t="shared" si="0"/>
        <v>107.79300000000001</v>
      </c>
      <c r="P24" s="804">
        <v>2</v>
      </c>
      <c r="Q24" s="804"/>
      <c r="R24" s="803">
        <f t="shared" si="3"/>
        <v>2587.0320000000002</v>
      </c>
      <c r="S24" s="803">
        <f t="shared" si="1"/>
        <v>10348.128000000001</v>
      </c>
    </row>
    <row r="25" spans="1:19" ht="47.25" x14ac:dyDescent="0.25">
      <c r="A25" s="84">
        <v>13</v>
      </c>
      <c r="B25" s="812">
        <v>42185</v>
      </c>
      <c r="C25" s="837">
        <v>8</v>
      </c>
      <c r="D25" s="837">
        <v>61</v>
      </c>
      <c r="E25" s="837" t="s">
        <v>1107</v>
      </c>
      <c r="F25" s="799"/>
      <c r="G25" s="799">
        <v>1</v>
      </c>
      <c r="H25" s="973" t="s">
        <v>1307</v>
      </c>
      <c r="I25" s="799"/>
      <c r="J25" s="799"/>
      <c r="K25" s="976" t="s">
        <v>349</v>
      </c>
      <c r="L25" s="801">
        <v>52982</v>
      </c>
      <c r="M25" s="802">
        <v>10</v>
      </c>
      <c r="N25" s="803">
        <f t="shared" si="2"/>
        <v>5298.2</v>
      </c>
      <c r="O25" s="1618">
        <f t="shared" si="0"/>
        <v>441.51666666666665</v>
      </c>
      <c r="P25" s="804">
        <v>2</v>
      </c>
      <c r="Q25" s="804">
        <v>3</v>
      </c>
      <c r="R25" s="803">
        <f t="shared" si="3"/>
        <v>11920.949999999999</v>
      </c>
      <c r="S25" s="803">
        <f t="shared" si="1"/>
        <v>41061.050000000003</v>
      </c>
    </row>
    <row r="26" spans="1:19" ht="15.75" x14ac:dyDescent="0.25">
      <c r="A26" s="794">
        <v>14</v>
      </c>
      <c r="B26" s="812">
        <v>42205</v>
      </c>
      <c r="C26" s="837">
        <v>8</v>
      </c>
      <c r="D26" s="837">
        <v>61</v>
      </c>
      <c r="E26" s="837" t="s">
        <v>1106</v>
      </c>
      <c r="F26" s="799"/>
      <c r="G26" s="799">
        <v>1</v>
      </c>
      <c r="H26" s="973" t="s">
        <v>139</v>
      </c>
      <c r="I26" s="799" t="s">
        <v>1224</v>
      </c>
      <c r="J26" s="799" t="s">
        <v>42</v>
      </c>
      <c r="K26" s="976" t="s">
        <v>382</v>
      </c>
      <c r="L26" s="801">
        <v>4150.0600000000004</v>
      </c>
      <c r="M26" s="802">
        <v>3</v>
      </c>
      <c r="N26" s="803">
        <f t="shared" si="2"/>
        <v>1383.3533333333335</v>
      </c>
      <c r="O26" s="1618">
        <f t="shared" si="0"/>
        <v>115.27944444444445</v>
      </c>
      <c r="P26" s="804">
        <v>2</v>
      </c>
      <c r="Q26" s="804">
        <v>2</v>
      </c>
      <c r="R26" s="803">
        <f t="shared" si="3"/>
        <v>2997.2655555555557</v>
      </c>
      <c r="S26" s="803">
        <f t="shared" si="1"/>
        <v>1152.7944444444447</v>
      </c>
    </row>
    <row r="27" spans="1:19" ht="15.75" x14ac:dyDescent="0.25">
      <c r="A27" s="84">
        <v>15</v>
      </c>
      <c r="B27" s="812">
        <v>39475</v>
      </c>
      <c r="C27" s="837">
        <v>8</v>
      </c>
      <c r="D27" s="837">
        <v>61</v>
      </c>
      <c r="E27" s="837">
        <v>617</v>
      </c>
      <c r="F27" s="799"/>
      <c r="G27" s="799">
        <v>3</v>
      </c>
      <c r="H27" s="973" t="s">
        <v>352</v>
      </c>
      <c r="I27" s="799"/>
      <c r="J27" s="799" t="s">
        <v>19</v>
      </c>
      <c r="K27" s="976" t="s">
        <v>349</v>
      </c>
      <c r="L27" s="801">
        <v>7965.72</v>
      </c>
      <c r="M27" s="802">
        <v>10</v>
      </c>
      <c r="N27" s="803">
        <f t="shared" si="2"/>
        <v>796.572</v>
      </c>
      <c r="O27" s="1618">
        <f t="shared" si="0"/>
        <v>66.381</v>
      </c>
      <c r="P27" s="804">
        <v>9</v>
      </c>
      <c r="Q27" s="804">
        <v>8</v>
      </c>
      <c r="R27" s="803">
        <f t="shared" si="3"/>
        <v>7700.1959999999999</v>
      </c>
      <c r="S27" s="803">
        <f t="shared" si="1"/>
        <v>265.52400000000034</v>
      </c>
    </row>
    <row r="28" spans="1:19" ht="31.5" x14ac:dyDescent="0.25">
      <c r="A28" s="794">
        <v>16</v>
      </c>
      <c r="B28" s="812">
        <v>41990</v>
      </c>
      <c r="C28" s="837">
        <v>8</v>
      </c>
      <c r="D28" s="837">
        <v>61</v>
      </c>
      <c r="E28" s="799" t="s">
        <v>1107</v>
      </c>
      <c r="F28" s="799"/>
      <c r="G28" s="799">
        <v>1</v>
      </c>
      <c r="H28" s="973" t="s">
        <v>1038</v>
      </c>
      <c r="I28" s="799"/>
      <c r="J28" s="799"/>
      <c r="K28" s="975" t="s">
        <v>1238</v>
      </c>
      <c r="L28" s="801">
        <v>8968</v>
      </c>
      <c r="M28" s="802">
        <v>10</v>
      </c>
      <c r="N28" s="803">
        <f t="shared" si="2"/>
        <v>896.8</v>
      </c>
      <c r="O28" s="1618">
        <f t="shared" si="0"/>
        <v>74.733333333333334</v>
      </c>
      <c r="P28" s="804">
        <v>2</v>
      </c>
      <c r="Q28" s="804">
        <v>9</v>
      </c>
      <c r="R28" s="803">
        <f t="shared" si="3"/>
        <v>2466.1999999999998</v>
      </c>
      <c r="S28" s="803">
        <f t="shared" si="1"/>
        <v>6501.8</v>
      </c>
    </row>
    <row r="29" spans="1:19" ht="15.75" x14ac:dyDescent="0.25">
      <c r="A29" s="84">
        <v>17</v>
      </c>
      <c r="B29" s="812">
        <v>42075</v>
      </c>
      <c r="C29" s="837">
        <v>8</v>
      </c>
      <c r="D29" s="837">
        <v>61</v>
      </c>
      <c r="E29" s="799" t="s">
        <v>1106</v>
      </c>
      <c r="F29" s="799"/>
      <c r="G29" s="799">
        <v>1</v>
      </c>
      <c r="H29" s="973" t="s">
        <v>1236</v>
      </c>
      <c r="I29" s="799"/>
      <c r="J29" s="799"/>
      <c r="K29" s="975" t="s">
        <v>349</v>
      </c>
      <c r="L29" s="801">
        <v>7102</v>
      </c>
      <c r="M29" s="802">
        <v>3</v>
      </c>
      <c r="N29" s="803">
        <f t="shared" si="2"/>
        <v>2367.3333333333335</v>
      </c>
      <c r="O29" s="1618">
        <f t="shared" si="0"/>
        <v>197.2777777777778</v>
      </c>
      <c r="P29" s="804">
        <v>2</v>
      </c>
      <c r="Q29" s="804">
        <v>6</v>
      </c>
      <c r="R29" s="803">
        <f t="shared" si="3"/>
        <v>5918.3333333333339</v>
      </c>
      <c r="S29" s="803">
        <f t="shared" si="1"/>
        <v>1183.6666666666661</v>
      </c>
    </row>
    <row r="30" spans="1:19" ht="15.75" x14ac:dyDescent="0.25">
      <c r="A30" s="794">
        <v>18</v>
      </c>
      <c r="B30" s="812">
        <v>39980</v>
      </c>
      <c r="C30" s="837">
        <v>8</v>
      </c>
      <c r="D30" s="799">
        <v>61</v>
      </c>
      <c r="E30" s="799">
        <v>617</v>
      </c>
      <c r="F30" s="799"/>
      <c r="G30" s="799">
        <v>2</v>
      </c>
      <c r="H30" s="973" t="s">
        <v>1036</v>
      </c>
      <c r="I30" s="799"/>
      <c r="J30" s="799"/>
      <c r="K30" s="975" t="s">
        <v>349</v>
      </c>
      <c r="L30" s="801">
        <v>7500</v>
      </c>
      <c r="M30" s="802">
        <v>10</v>
      </c>
      <c r="N30" s="803">
        <f t="shared" si="2"/>
        <v>750</v>
      </c>
      <c r="O30" s="1618">
        <f t="shared" si="0"/>
        <v>62.5</v>
      </c>
      <c r="P30" s="804">
        <v>8</v>
      </c>
      <c r="Q30" s="804">
        <v>3</v>
      </c>
      <c r="R30" s="803">
        <f t="shared" si="3"/>
        <v>6187.5</v>
      </c>
      <c r="S30" s="803">
        <f t="shared" si="1"/>
        <v>1312.5</v>
      </c>
    </row>
    <row r="31" spans="1:19" ht="15.75" x14ac:dyDescent="0.25">
      <c r="A31" s="84">
        <v>19</v>
      </c>
      <c r="B31" s="812">
        <v>40081</v>
      </c>
      <c r="C31" s="837">
        <v>8</v>
      </c>
      <c r="D31" s="837">
        <v>61</v>
      </c>
      <c r="E31" s="837">
        <v>617</v>
      </c>
      <c r="F31" s="799"/>
      <c r="G31" s="799">
        <v>2</v>
      </c>
      <c r="H31" s="973" t="s">
        <v>401</v>
      </c>
      <c r="I31" s="799"/>
      <c r="J31" s="799"/>
      <c r="K31" s="976" t="s">
        <v>349</v>
      </c>
      <c r="L31" s="801">
        <v>7500</v>
      </c>
      <c r="M31" s="802">
        <v>10</v>
      </c>
      <c r="N31" s="803">
        <f t="shared" si="2"/>
        <v>750</v>
      </c>
      <c r="O31" s="1618">
        <f t="shared" si="0"/>
        <v>62.5</v>
      </c>
      <c r="P31" s="804">
        <v>8</v>
      </c>
      <c r="Q31" s="804"/>
      <c r="R31" s="803">
        <f t="shared" si="3"/>
        <v>6000</v>
      </c>
      <c r="S31" s="803">
        <f t="shared" si="1"/>
        <v>1500</v>
      </c>
    </row>
    <row r="32" spans="1:19" ht="15.75" x14ac:dyDescent="0.25">
      <c r="A32" s="794">
        <v>20</v>
      </c>
      <c r="B32" s="812">
        <v>36888</v>
      </c>
      <c r="C32" s="837">
        <v>8</v>
      </c>
      <c r="D32" s="837">
        <v>61</v>
      </c>
      <c r="E32" s="837">
        <v>617</v>
      </c>
      <c r="F32" s="799">
        <v>126017</v>
      </c>
      <c r="G32" s="799">
        <v>1</v>
      </c>
      <c r="H32" s="973" t="s">
        <v>355</v>
      </c>
      <c r="I32" s="799"/>
      <c r="J32" s="799"/>
      <c r="K32" s="976" t="s">
        <v>349</v>
      </c>
      <c r="L32" s="801">
        <v>100</v>
      </c>
      <c r="M32" s="802">
        <v>10</v>
      </c>
      <c r="N32" s="1699"/>
      <c r="O32" s="1748"/>
      <c r="P32" s="1700">
        <v>10</v>
      </c>
      <c r="Q32" s="1700"/>
      <c r="R32" s="1699">
        <v>100</v>
      </c>
      <c r="S32" s="1699">
        <f t="shared" si="1"/>
        <v>0</v>
      </c>
    </row>
    <row r="33" spans="1:20" ht="15.75" x14ac:dyDescent="0.25">
      <c r="A33" s="84">
        <v>21</v>
      </c>
      <c r="B33" s="812">
        <v>36888</v>
      </c>
      <c r="C33" s="837">
        <v>8</v>
      </c>
      <c r="D33" s="837">
        <v>61</v>
      </c>
      <c r="E33" s="837">
        <v>617</v>
      </c>
      <c r="F33" s="799">
        <v>126016</v>
      </c>
      <c r="G33" s="799">
        <v>1</v>
      </c>
      <c r="H33" s="973" t="s">
        <v>355</v>
      </c>
      <c r="I33" s="799"/>
      <c r="J33" s="799"/>
      <c r="K33" s="976" t="s">
        <v>349</v>
      </c>
      <c r="L33" s="801">
        <v>100</v>
      </c>
      <c r="M33" s="802">
        <v>10</v>
      </c>
      <c r="N33" s="1699"/>
      <c r="O33" s="1748"/>
      <c r="P33" s="1700">
        <v>10</v>
      </c>
      <c r="Q33" s="1700"/>
      <c r="R33" s="1699">
        <v>100</v>
      </c>
      <c r="S33" s="1699">
        <f t="shared" si="1"/>
        <v>0</v>
      </c>
    </row>
    <row r="34" spans="1:20" ht="15.75" x14ac:dyDescent="0.25">
      <c r="A34" s="794">
        <v>22</v>
      </c>
      <c r="B34" s="812">
        <v>36888</v>
      </c>
      <c r="C34" s="837">
        <v>8</v>
      </c>
      <c r="D34" s="837">
        <v>61</v>
      </c>
      <c r="E34" s="837">
        <v>617</v>
      </c>
      <c r="F34" s="799">
        <v>34936</v>
      </c>
      <c r="G34" s="799">
        <v>1</v>
      </c>
      <c r="H34" s="973" t="s">
        <v>292</v>
      </c>
      <c r="I34" s="799" t="s">
        <v>353</v>
      </c>
      <c r="J34" s="799"/>
      <c r="K34" s="976" t="s">
        <v>349</v>
      </c>
      <c r="L34" s="801">
        <v>600</v>
      </c>
      <c r="M34" s="802">
        <v>10</v>
      </c>
      <c r="N34" s="1699"/>
      <c r="O34" s="1748"/>
      <c r="P34" s="1700">
        <v>10</v>
      </c>
      <c r="Q34" s="1700"/>
      <c r="R34" s="1699">
        <v>600</v>
      </c>
      <c r="S34" s="1699">
        <f t="shared" si="1"/>
        <v>0</v>
      </c>
    </row>
    <row r="35" spans="1:20" ht="15.75" x14ac:dyDescent="0.25">
      <c r="A35" s="84">
        <v>23</v>
      </c>
      <c r="B35" s="812">
        <v>36888</v>
      </c>
      <c r="C35" s="837">
        <v>8</v>
      </c>
      <c r="D35" s="837">
        <v>61</v>
      </c>
      <c r="E35" s="837">
        <v>617</v>
      </c>
      <c r="F35" s="799">
        <v>125407</v>
      </c>
      <c r="G35" s="799">
        <v>2</v>
      </c>
      <c r="H35" s="973" t="s">
        <v>292</v>
      </c>
      <c r="I35" s="799"/>
      <c r="J35" s="799"/>
      <c r="K35" s="976" t="s">
        <v>349</v>
      </c>
      <c r="L35" s="801">
        <v>500</v>
      </c>
      <c r="M35" s="802">
        <v>10</v>
      </c>
      <c r="N35" s="1699"/>
      <c r="O35" s="1748"/>
      <c r="P35" s="1700">
        <v>10</v>
      </c>
      <c r="Q35" s="1700"/>
      <c r="R35" s="1699">
        <v>500</v>
      </c>
      <c r="S35" s="1699">
        <f t="shared" si="1"/>
        <v>0</v>
      </c>
    </row>
    <row r="36" spans="1:20" ht="15.75" x14ac:dyDescent="0.25">
      <c r="A36" s="794">
        <v>24</v>
      </c>
      <c r="B36" s="812">
        <v>36888</v>
      </c>
      <c r="C36" s="837">
        <v>8</v>
      </c>
      <c r="D36" s="837">
        <v>61</v>
      </c>
      <c r="E36" s="837">
        <v>617</v>
      </c>
      <c r="F36" s="799">
        <v>125407</v>
      </c>
      <c r="G36" s="799">
        <v>1</v>
      </c>
      <c r="H36" s="973" t="s">
        <v>292</v>
      </c>
      <c r="I36" s="799"/>
      <c r="J36" s="799"/>
      <c r="K36" s="976" t="s">
        <v>349</v>
      </c>
      <c r="L36" s="801">
        <v>600</v>
      </c>
      <c r="M36" s="802">
        <v>10</v>
      </c>
      <c r="N36" s="1699"/>
      <c r="O36" s="1748"/>
      <c r="P36" s="1700">
        <v>10</v>
      </c>
      <c r="Q36" s="1700"/>
      <c r="R36" s="1699">
        <v>600</v>
      </c>
      <c r="S36" s="1699">
        <f t="shared" si="1"/>
        <v>0</v>
      </c>
    </row>
    <row r="37" spans="1:20" ht="15.75" x14ac:dyDescent="0.25">
      <c r="A37" s="84">
        <v>25</v>
      </c>
      <c r="B37" s="812">
        <v>37697</v>
      </c>
      <c r="C37" s="837">
        <v>8</v>
      </c>
      <c r="D37" s="837">
        <v>61</v>
      </c>
      <c r="E37" s="799">
        <v>611</v>
      </c>
      <c r="F37" s="799"/>
      <c r="G37" s="799">
        <v>2</v>
      </c>
      <c r="H37" s="973" t="s">
        <v>944</v>
      </c>
      <c r="I37" s="799"/>
      <c r="J37" s="799" t="s">
        <v>344</v>
      </c>
      <c r="K37" s="975" t="s">
        <v>562</v>
      </c>
      <c r="L37" s="801">
        <v>19600</v>
      </c>
      <c r="M37" s="802">
        <v>10</v>
      </c>
      <c r="N37" s="1699"/>
      <c r="O37" s="1748"/>
      <c r="P37" s="1700">
        <v>10</v>
      </c>
      <c r="Q37" s="1700"/>
      <c r="R37" s="1699">
        <v>19600</v>
      </c>
      <c r="S37" s="1699">
        <f t="shared" si="1"/>
        <v>0</v>
      </c>
    </row>
    <row r="38" spans="1:20" ht="16.5" x14ac:dyDescent="0.3">
      <c r="B38" s="363"/>
      <c r="C38" s="792"/>
      <c r="D38" s="792"/>
      <c r="E38" s="792"/>
      <c r="F38" s="792"/>
      <c r="G38" s="816"/>
      <c r="H38" s="1346"/>
      <c r="I38" s="792"/>
      <c r="J38" s="792"/>
      <c r="K38" s="1040"/>
      <c r="L38" s="912">
        <f>SUM(L13:L37)</f>
        <v>298382.19</v>
      </c>
      <c r="M38" s="913"/>
      <c r="N38" s="810">
        <f>SUM(N13:N37)</f>
        <v>36582.046333333339</v>
      </c>
      <c r="O38" s="810">
        <f>SUM(O14:O37)</f>
        <v>3048.5038611111108</v>
      </c>
      <c r="P38" s="810"/>
      <c r="Q38" s="810"/>
      <c r="R38" s="810">
        <f>SUM(R13:R37)</f>
        <v>114732.5202222222</v>
      </c>
      <c r="S38" s="810">
        <f>SUM(S13:S37)</f>
        <v>183649.66977777777</v>
      </c>
      <c r="T38" s="18"/>
    </row>
    <row r="39" spans="1:20" ht="15" x14ac:dyDescent="0.3">
      <c r="B39" s="363"/>
      <c r="C39" s="115"/>
      <c r="D39" s="1667">
        <v>611</v>
      </c>
      <c r="E39" s="1667">
        <v>896.14</v>
      </c>
      <c r="F39" s="115"/>
      <c r="G39" s="239"/>
      <c r="H39" s="115"/>
      <c r="I39" s="115"/>
      <c r="J39" s="1041"/>
      <c r="K39" s="115"/>
      <c r="L39" s="115"/>
      <c r="M39" s="118"/>
      <c r="N39" s="115"/>
      <c r="O39" s="115"/>
      <c r="P39" s="115"/>
      <c r="Q39" s="115"/>
      <c r="R39" s="115"/>
    </row>
    <row r="40" spans="1:20" ht="15" x14ac:dyDescent="0.3">
      <c r="B40" s="115"/>
      <c r="C40" s="115"/>
      <c r="D40" s="1667">
        <v>613</v>
      </c>
      <c r="E40" s="1652">
        <v>312.56</v>
      </c>
      <c r="F40" s="115"/>
      <c r="G40" s="115"/>
      <c r="H40" s="1041"/>
      <c r="I40" s="115"/>
      <c r="J40" s="115"/>
      <c r="K40" s="1041"/>
    </row>
    <row r="41" spans="1:20" ht="15" x14ac:dyDescent="0.3">
      <c r="B41" s="115"/>
      <c r="C41" s="115"/>
      <c r="D41" s="1667">
        <v>614</v>
      </c>
      <c r="E41" s="1652">
        <v>1648.42</v>
      </c>
      <c r="F41" s="115"/>
      <c r="G41" s="115"/>
      <c r="H41" s="1041"/>
      <c r="I41" s="115"/>
      <c r="J41" s="115"/>
      <c r="K41" s="1041"/>
    </row>
    <row r="42" spans="1:20" ht="15" x14ac:dyDescent="0.3">
      <c r="D42" s="1667">
        <v>617</v>
      </c>
      <c r="E42" s="1652">
        <v>191.38</v>
      </c>
    </row>
    <row r="43" spans="1:20" x14ac:dyDescent="0.2">
      <c r="D43" s="1641"/>
      <c r="E43" s="1652">
        <f>SUM(E39:E42)</f>
        <v>3048.5</v>
      </c>
    </row>
    <row r="45" spans="1:20" x14ac:dyDescent="0.2">
      <c r="A45" s="1973" t="s">
        <v>51</v>
      </c>
      <c r="B45" s="1973"/>
      <c r="C45" s="1973"/>
      <c r="D45" s="1973"/>
      <c r="E45" s="1973"/>
      <c r="F45" s="1973"/>
      <c r="G45" s="1973"/>
      <c r="H45" s="1202"/>
      <c r="I45" s="1974" t="s">
        <v>1620</v>
      </c>
      <c r="J45" s="1974"/>
      <c r="K45" s="1974"/>
      <c r="L45" s="1974"/>
      <c r="M45" s="1974"/>
      <c r="O45" s="34"/>
      <c r="P45" s="1973" t="s">
        <v>1621</v>
      </c>
      <c r="Q45" s="1973"/>
      <c r="R45" s="1973"/>
      <c r="S45" s="1973"/>
    </row>
  </sheetData>
  <mergeCells count="8">
    <mergeCell ref="A45:G45"/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4"/>
  <sheetViews>
    <sheetView view="pageBreakPreview" topLeftCell="B77" zoomScale="80" zoomScaleNormal="55" zoomScaleSheetLayoutView="80" workbookViewId="0">
      <selection activeCell="Q92" sqref="Q92"/>
    </sheetView>
  </sheetViews>
  <sheetFormatPr baseColWidth="10" defaultColWidth="9.140625" defaultRowHeight="12.75" x14ac:dyDescent="0.2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29"/>
      <c r="C5" s="13"/>
      <c r="D5" s="13"/>
      <c r="F5" s="1"/>
    </row>
    <row r="6" spans="1:19" x14ac:dyDescent="0.2">
      <c r="B6" s="1529"/>
      <c r="C6" s="13"/>
      <c r="D6" s="13"/>
      <c r="F6" s="1"/>
    </row>
    <row r="7" spans="1:19" x14ac:dyDescent="0.2">
      <c r="B7" s="1529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78" t="s">
        <v>0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1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2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3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96" t="s">
        <v>1806</v>
      </c>
      <c r="B14" s="1996"/>
      <c r="C14" s="1996"/>
      <c r="D14" s="1996"/>
      <c r="E14" s="1996"/>
      <c r="F14" s="1996"/>
      <c r="G14" s="1996"/>
      <c r="H14" s="1996"/>
      <c r="I14" s="1996"/>
      <c r="J14" s="1996"/>
      <c r="K14" s="1996"/>
      <c r="L14" s="1996"/>
      <c r="M14" s="1996"/>
      <c r="N14" s="1996"/>
      <c r="O14" s="1996"/>
      <c r="P14" s="1996"/>
      <c r="Q14" s="1996"/>
      <c r="R14" s="1996"/>
      <c r="S14" s="1996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33"/>
      <c r="L15" s="84"/>
      <c r="M15" s="192"/>
      <c r="N15" s="192"/>
      <c r="O15" s="192"/>
      <c r="P15" s="192"/>
      <c r="Q15" s="192"/>
      <c r="R15" s="192"/>
      <c r="S15" s="192"/>
    </row>
    <row r="16" spans="1:19" ht="48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1046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1805</v>
      </c>
      <c r="S16" s="1051" t="s">
        <v>1619</v>
      </c>
    </row>
    <row r="17" spans="1:19" ht="15.75" x14ac:dyDescent="0.25">
      <c r="A17" s="793">
        <v>1</v>
      </c>
      <c r="B17" s="793">
        <v>2</v>
      </c>
      <c r="C17" s="796">
        <v>3</v>
      </c>
      <c r="D17" s="796">
        <v>4</v>
      </c>
      <c r="E17" s="796">
        <v>5</v>
      </c>
      <c r="F17" s="793">
        <v>6</v>
      </c>
      <c r="G17" s="793">
        <v>7</v>
      </c>
      <c r="H17" s="972">
        <v>8</v>
      </c>
      <c r="I17" s="793">
        <v>9</v>
      </c>
      <c r="J17" s="793">
        <v>10</v>
      </c>
      <c r="K17" s="972">
        <v>11</v>
      </c>
      <c r="L17" s="793">
        <v>12</v>
      </c>
      <c r="M17" s="793">
        <v>13</v>
      </c>
      <c r="N17" s="793">
        <v>14</v>
      </c>
      <c r="O17" s="793">
        <v>15</v>
      </c>
      <c r="P17" s="793">
        <v>16</v>
      </c>
      <c r="Q17" s="793">
        <v>17</v>
      </c>
      <c r="R17" s="793">
        <v>18</v>
      </c>
      <c r="S17" s="793">
        <v>19</v>
      </c>
    </row>
    <row r="18" spans="1:19" ht="15.75" x14ac:dyDescent="0.25">
      <c r="A18" s="793">
        <v>1</v>
      </c>
      <c r="B18" s="798">
        <v>41521</v>
      </c>
      <c r="C18" s="982" t="s">
        <v>371</v>
      </c>
      <c r="D18" s="848">
        <v>61</v>
      </c>
      <c r="E18" s="837">
        <v>617</v>
      </c>
      <c r="F18" s="983"/>
      <c r="G18" s="795">
        <v>1</v>
      </c>
      <c r="H18" s="974" t="s">
        <v>915</v>
      </c>
      <c r="I18" s="795"/>
      <c r="J18" s="795"/>
      <c r="K18" s="976" t="s">
        <v>1577</v>
      </c>
      <c r="L18" s="915">
        <v>15200</v>
      </c>
      <c r="M18" s="795">
        <v>5</v>
      </c>
      <c r="N18" s="803">
        <f>IF(M18=0,"N/A",+L18/M18)</f>
        <v>3040</v>
      </c>
      <c r="O18" s="803">
        <f>IF(M18=0,"N/A",+N18/12)</f>
        <v>253.33333333333334</v>
      </c>
      <c r="P18" s="804">
        <v>4</v>
      </c>
      <c r="Q18" s="804"/>
      <c r="R18" s="803">
        <f>IF(M18=0,"N/A",+N18*P18+O18*Q18)</f>
        <v>12160</v>
      </c>
      <c r="S18" s="803">
        <f t="shared" ref="S18:S49" si="0">IF(M18=0,"N/A",+L18-R18)</f>
        <v>3040</v>
      </c>
    </row>
    <row r="19" spans="1:19" ht="15.75" x14ac:dyDescent="0.25">
      <c r="A19" s="793">
        <v>2</v>
      </c>
      <c r="B19" s="812">
        <v>41262</v>
      </c>
      <c r="C19" s="848" t="s">
        <v>371</v>
      </c>
      <c r="D19" s="848">
        <v>61</v>
      </c>
      <c r="E19" s="799">
        <v>619</v>
      </c>
      <c r="F19" s="799"/>
      <c r="G19" s="799">
        <v>2</v>
      </c>
      <c r="H19" s="974" t="s">
        <v>843</v>
      </c>
      <c r="I19" s="799"/>
      <c r="J19" s="799"/>
      <c r="K19" s="976" t="s">
        <v>1577</v>
      </c>
      <c r="L19" s="813">
        <v>4221</v>
      </c>
      <c r="M19" s="802">
        <v>10</v>
      </c>
      <c r="N19" s="803">
        <f>IF(M19=0,"N/A",+L19/M19)</f>
        <v>422.1</v>
      </c>
      <c r="O19" s="803">
        <f>IF(M19=0,"N/A",+N19/12)</f>
        <v>35.175000000000004</v>
      </c>
      <c r="P19" s="804">
        <v>4</v>
      </c>
      <c r="Q19" s="804">
        <v>9</v>
      </c>
      <c r="R19" s="803">
        <f>IF(M19=0,"N/A",+N19*P19+O19*Q19)</f>
        <v>2004.9750000000001</v>
      </c>
      <c r="S19" s="803">
        <f t="shared" si="0"/>
        <v>2216.0249999999996</v>
      </c>
    </row>
    <row r="20" spans="1:19" ht="30" customHeight="1" x14ac:dyDescent="0.25">
      <c r="A20" s="793">
        <v>3</v>
      </c>
      <c r="B20" s="812">
        <v>42275</v>
      </c>
      <c r="C20" s="848" t="s">
        <v>371</v>
      </c>
      <c r="D20" s="848">
        <v>61</v>
      </c>
      <c r="E20" s="799" t="s">
        <v>1106</v>
      </c>
      <c r="F20" s="799"/>
      <c r="G20" s="799">
        <v>1</v>
      </c>
      <c r="H20" s="974" t="s">
        <v>1308</v>
      </c>
      <c r="I20" s="799"/>
      <c r="J20" s="799" t="s">
        <v>1309</v>
      </c>
      <c r="K20" s="976" t="s">
        <v>1577</v>
      </c>
      <c r="L20" s="813">
        <v>3545.01</v>
      </c>
      <c r="M20" s="802">
        <v>3</v>
      </c>
      <c r="N20" s="803">
        <v>1181.67</v>
      </c>
      <c r="O20" s="803">
        <v>98.47</v>
      </c>
      <c r="P20" s="804">
        <v>2</v>
      </c>
      <c r="Q20" s="804"/>
      <c r="R20" s="803">
        <f t="shared" ref="R20:R26" si="1">+N20</f>
        <v>1181.67</v>
      </c>
      <c r="S20" s="803">
        <f t="shared" si="0"/>
        <v>2363.34</v>
      </c>
    </row>
    <row r="21" spans="1:19" ht="15.75" x14ac:dyDescent="0.25">
      <c r="A21" s="793">
        <v>4</v>
      </c>
      <c r="B21" s="812">
        <v>42275</v>
      </c>
      <c r="C21" s="848" t="s">
        <v>371</v>
      </c>
      <c r="D21" s="848">
        <v>61</v>
      </c>
      <c r="E21" s="799" t="s">
        <v>1106</v>
      </c>
      <c r="F21" s="799"/>
      <c r="G21" s="799">
        <v>1</v>
      </c>
      <c r="H21" s="974" t="s">
        <v>524</v>
      </c>
      <c r="I21" s="799"/>
      <c r="J21" s="799" t="s">
        <v>1310</v>
      </c>
      <c r="K21" s="976" t="s">
        <v>1577</v>
      </c>
      <c r="L21" s="813">
        <v>25477</v>
      </c>
      <c r="M21" s="802">
        <v>3</v>
      </c>
      <c r="N21" s="803">
        <v>8492.33</v>
      </c>
      <c r="O21" s="803">
        <v>707.69</v>
      </c>
      <c r="P21" s="804">
        <v>2</v>
      </c>
      <c r="Q21" s="804"/>
      <c r="R21" s="803">
        <f t="shared" si="1"/>
        <v>8492.33</v>
      </c>
      <c r="S21" s="803">
        <f t="shared" si="0"/>
        <v>16984.669999999998</v>
      </c>
    </row>
    <row r="22" spans="1:19" ht="15.75" x14ac:dyDescent="0.25">
      <c r="A22" s="793">
        <v>5</v>
      </c>
      <c r="B22" s="812">
        <v>42275</v>
      </c>
      <c r="C22" s="848" t="s">
        <v>371</v>
      </c>
      <c r="D22" s="848">
        <v>61</v>
      </c>
      <c r="E22" s="799" t="s">
        <v>1106</v>
      </c>
      <c r="F22" s="799"/>
      <c r="G22" s="799">
        <v>5</v>
      </c>
      <c r="H22" s="974" t="s">
        <v>932</v>
      </c>
      <c r="I22" s="799"/>
      <c r="J22" s="799" t="s">
        <v>28</v>
      </c>
      <c r="K22" s="976" t="s">
        <v>1632</v>
      </c>
      <c r="L22" s="813">
        <v>24096</v>
      </c>
      <c r="M22" s="802">
        <v>5</v>
      </c>
      <c r="N22" s="803">
        <v>4819.2</v>
      </c>
      <c r="O22" s="803">
        <v>401.6</v>
      </c>
      <c r="P22" s="804">
        <v>2</v>
      </c>
      <c r="Q22" s="804"/>
      <c r="R22" s="803">
        <f t="shared" si="1"/>
        <v>4819.2</v>
      </c>
      <c r="S22" s="803">
        <f t="shared" si="0"/>
        <v>19276.8</v>
      </c>
    </row>
    <row r="23" spans="1:19" ht="15.75" x14ac:dyDescent="0.25">
      <c r="A23" s="793">
        <v>6</v>
      </c>
      <c r="B23" s="812">
        <v>42276</v>
      </c>
      <c r="C23" s="848" t="s">
        <v>371</v>
      </c>
      <c r="D23" s="848">
        <v>61</v>
      </c>
      <c r="E23" s="799" t="s">
        <v>1106</v>
      </c>
      <c r="F23" s="799"/>
      <c r="G23" s="799">
        <v>5</v>
      </c>
      <c r="H23" s="974" t="s">
        <v>30</v>
      </c>
      <c r="I23" s="799"/>
      <c r="J23" s="799" t="s">
        <v>129</v>
      </c>
      <c r="K23" s="976" t="s">
        <v>1632</v>
      </c>
      <c r="L23" s="813">
        <v>16170.06</v>
      </c>
      <c r="M23" s="802">
        <v>3</v>
      </c>
      <c r="N23" s="803">
        <v>5390.02</v>
      </c>
      <c r="O23" s="803">
        <v>449.17</v>
      </c>
      <c r="P23" s="804">
        <v>2</v>
      </c>
      <c r="Q23" s="804"/>
      <c r="R23" s="803">
        <f t="shared" si="1"/>
        <v>5390.02</v>
      </c>
      <c r="S23" s="803">
        <f t="shared" si="0"/>
        <v>10780.039999999999</v>
      </c>
    </row>
    <row r="24" spans="1:19" ht="30.75" customHeight="1" x14ac:dyDescent="0.25">
      <c r="A24" s="793">
        <v>7</v>
      </c>
      <c r="B24" s="812">
        <v>42275</v>
      </c>
      <c r="C24" s="848" t="s">
        <v>371</v>
      </c>
      <c r="D24" s="848">
        <v>61</v>
      </c>
      <c r="E24" s="799" t="s">
        <v>1106</v>
      </c>
      <c r="F24" s="799"/>
      <c r="G24" s="799">
        <v>1</v>
      </c>
      <c r="H24" s="974" t="s">
        <v>1311</v>
      </c>
      <c r="I24" s="1027"/>
      <c r="J24" s="799"/>
      <c r="K24" s="976" t="s">
        <v>1632</v>
      </c>
      <c r="L24" s="813">
        <v>26441.99</v>
      </c>
      <c r="M24" s="802">
        <v>5</v>
      </c>
      <c r="N24" s="803">
        <v>5288.4</v>
      </c>
      <c r="O24" s="803">
        <v>440.7</v>
      </c>
      <c r="P24" s="804">
        <v>2</v>
      </c>
      <c r="Q24" s="804"/>
      <c r="R24" s="803">
        <f t="shared" si="1"/>
        <v>5288.4</v>
      </c>
      <c r="S24" s="803">
        <f t="shared" si="0"/>
        <v>21153.590000000004</v>
      </c>
    </row>
    <row r="25" spans="1:19" ht="33" customHeight="1" x14ac:dyDescent="0.25">
      <c r="A25" s="793">
        <v>8</v>
      </c>
      <c r="B25" s="812">
        <v>42275</v>
      </c>
      <c r="C25" s="848" t="s">
        <v>371</v>
      </c>
      <c r="D25" s="848">
        <v>61</v>
      </c>
      <c r="E25" s="799" t="s">
        <v>1106</v>
      </c>
      <c r="F25" s="799"/>
      <c r="G25" s="799">
        <v>1</v>
      </c>
      <c r="H25" s="974" t="s">
        <v>1312</v>
      </c>
      <c r="I25" s="799"/>
      <c r="J25" s="799"/>
      <c r="K25" s="976" t="s">
        <v>1632</v>
      </c>
      <c r="L25" s="813">
        <v>1614</v>
      </c>
      <c r="M25" s="802">
        <v>10</v>
      </c>
      <c r="N25" s="803">
        <v>161.4</v>
      </c>
      <c r="O25" s="803">
        <v>13.45</v>
      </c>
      <c r="P25" s="804">
        <v>2</v>
      </c>
      <c r="Q25" s="804"/>
      <c r="R25" s="803">
        <f t="shared" si="1"/>
        <v>161.4</v>
      </c>
      <c r="S25" s="803">
        <f t="shared" si="0"/>
        <v>1452.6</v>
      </c>
    </row>
    <row r="26" spans="1:19" ht="15.75" x14ac:dyDescent="0.25">
      <c r="A26" s="793">
        <v>9</v>
      </c>
      <c r="B26" s="812">
        <v>42275</v>
      </c>
      <c r="C26" s="848" t="s">
        <v>371</v>
      </c>
      <c r="D26" s="848">
        <v>61</v>
      </c>
      <c r="E26" s="799" t="s">
        <v>1106</v>
      </c>
      <c r="F26" s="799"/>
      <c r="G26" s="799">
        <v>5</v>
      </c>
      <c r="H26" s="974" t="s">
        <v>1313</v>
      </c>
      <c r="I26" s="799"/>
      <c r="J26" s="799"/>
      <c r="K26" s="976" t="s">
        <v>1577</v>
      </c>
      <c r="L26" s="813">
        <v>41436</v>
      </c>
      <c r="M26" s="802">
        <v>3</v>
      </c>
      <c r="N26" s="803">
        <v>13812</v>
      </c>
      <c r="O26" s="803">
        <v>1151</v>
      </c>
      <c r="P26" s="804">
        <v>2</v>
      </c>
      <c r="Q26" s="804"/>
      <c r="R26" s="803">
        <f t="shared" si="1"/>
        <v>13812</v>
      </c>
      <c r="S26" s="803">
        <f t="shared" si="0"/>
        <v>27624</v>
      </c>
    </row>
    <row r="27" spans="1:19" ht="15.75" x14ac:dyDescent="0.25">
      <c r="A27" s="793">
        <v>10</v>
      </c>
      <c r="B27" s="812">
        <v>42185</v>
      </c>
      <c r="C27" s="848" t="s">
        <v>371</v>
      </c>
      <c r="D27" s="848">
        <v>61</v>
      </c>
      <c r="E27" s="799" t="s">
        <v>1107</v>
      </c>
      <c r="F27" s="799"/>
      <c r="G27" s="799"/>
      <c r="H27" s="974" t="s">
        <v>1314</v>
      </c>
      <c r="I27" s="799"/>
      <c r="J27" s="799"/>
      <c r="K27" s="976" t="s">
        <v>1577</v>
      </c>
      <c r="L27" s="813">
        <v>23482</v>
      </c>
      <c r="M27" s="802">
        <v>10</v>
      </c>
      <c r="N27" s="803">
        <f>IF(M27=0,"N/A",+L27/M27)</f>
        <v>2348.1999999999998</v>
      </c>
      <c r="O27" s="803">
        <f>IF(M27=0,"N/A",+N27/12)</f>
        <v>195.68333333333331</v>
      </c>
      <c r="P27" s="804">
        <v>2</v>
      </c>
      <c r="Q27" s="804">
        <v>3</v>
      </c>
      <c r="R27" s="803">
        <f>IF(M27=0,"N/A",+N27*P27+O27*Q27)</f>
        <v>5283.45</v>
      </c>
      <c r="S27" s="803">
        <f t="shared" si="0"/>
        <v>18198.55</v>
      </c>
    </row>
    <row r="28" spans="1:19" ht="15.75" x14ac:dyDescent="0.25">
      <c r="A28" s="793">
        <v>11</v>
      </c>
      <c r="B28" s="812">
        <v>42185</v>
      </c>
      <c r="C28" s="848" t="s">
        <v>371</v>
      </c>
      <c r="D28" s="848">
        <v>61</v>
      </c>
      <c r="E28" s="799" t="s">
        <v>1107</v>
      </c>
      <c r="F28" s="799"/>
      <c r="G28" s="799">
        <v>1</v>
      </c>
      <c r="H28" s="974" t="s">
        <v>1152</v>
      </c>
      <c r="I28" s="799"/>
      <c r="J28" s="799"/>
      <c r="K28" s="976" t="s">
        <v>1577</v>
      </c>
      <c r="L28" s="813">
        <v>4838</v>
      </c>
      <c r="M28" s="802">
        <v>10</v>
      </c>
      <c r="N28" s="803">
        <f>IF(M28=0,"N/A",+L28/M28)</f>
        <v>483.8</v>
      </c>
      <c r="O28" s="803">
        <f>IF(M28=0,"N/A",+N28/12)</f>
        <v>40.31666666666667</v>
      </c>
      <c r="P28" s="804">
        <v>2</v>
      </c>
      <c r="Q28" s="804">
        <v>3</v>
      </c>
      <c r="R28" s="803">
        <f>IF(M28=0,"N/A",+N28*P28+O28*Q28)</f>
        <v>1088.55</v>
      </c>
      <c r="S28" s="803">
        <f t="shared" si="0"/>
        <v>3749.45</v>
      </c>
    </row>
    <row r="29" spans="1:19" ht="30.75" customHeight="1" x14ac:dyDescent="0.25">
      <c r="A29" s="793">
        <v>12</v>
      </c>
      <c r="B29" s="812">
        <v>42185</v>
      </c>
      <c r="C29" s="848" t="s">
        <v>371</v>
      </c>
      <c r="D29" s="848">
        <v>61</v>
      </c>
      <c r="E29" s="799" t="s">
        <v>1107</v>
      </c>
      <c r="F29" s="799"/>
      <c r="G29" s="799">
        <v>1</v>
      </c>
      <c r="H29" s="974" t="s">
        <v>1676</v>
      </c>
      <c r="I29" s="799"/>
      <c r="J29" s="799"/>
      <c r="K29" s="976" t="s">
        <v>1577</v>
      </c>
      <c r="L29" s="813">
        <v>6985.6</v>
      </c>
      <c r="M29" s="802">
        <v>10</v>
      </c>
      <c r="N29" s="803">
        <f>IF(M29=0,"N"/J30,+L29/M29)</f>
        <v>698.56000000000006</v>
      </c>
      <c r="O29" s="803">
        <f t="shared" ref="O29:O40" si="2">IF(M29=0,"N/A",+N29/12)</f>
        <v>58.213333333333338</v>
      </c>
      <c r="P29" s="804">
        <v>2</v>
      </c>
      <c r="Q29" s="804">
        <v>3</v>
      </c>
      <c r="R29" s="803">
        <f t="shared" ref="R29:R40" si="3">IF(M29=0,"N/A",+N29*P29+O29*Q29)</f>
        <v>1571.7600000000002</v>
      </c>
      <c r="S29" s="803">
        <f t="shared" si="0"/>
        <v>5413.84</v>
      </c>
    </row>
    <row r="30" spans="1:19" ht="32.25" customHeight="1" x14ac:dyDescent="0.25">
      <c r="A30" s="793">
        <v>13</v>
      </c>
      <c r="B30" s="812">
        <v>42185</v>
      </c>
      <c r="C30" s="848" t="s">
        <v>371</v>
      </c>
      <c r="D30" s="848">
        <v>61</v>
      </c>
      <c r="E30" s="799" t="s">
        <v>1107</v>
      </c>
      <c r="F30" s="799"/>
      <c r="G30" s="799">
        <v>6</v>
      </c>
      <c r="H30" s="974" t="s">
        <v>1316</v>
      </c>
      <c r="I30" s="799"/>
      <c r="J30" s="799"/>
      <c r="K30" s="976" t="s">
        <v>1577</v>
      </c>
      <c r="L30" s="813">
        <v>28426.2</v>
      </c>
      <c r="M30" s="802">
        <v>10</v>
      </c>
      <c r="N30" s="803">
        <f t="shared" ref="N30:N40" si="4">IF(M30=0,"N/A",+L30/M30)</f>
        <v>2842.62</v>
      </c>
      <c r="O30" s="803">
        <f t="shared" si="2"/>
        <v>236.88499999999999</v>
      </c>
      <c r="P30" s="804">
        <v>2</v>
      </c>
      <c r="Q30" s="804">
        <v>3</v>
      </c>
      <c r="R30" s="803">
        <f t="shared" si="3"/>
        <v>6395.8949999999995</v>
      </c>
      <c r="S30" s="803">
        <f t="shared" si="0"/>
        <v>22030.305</v>
      </c>
    </row>
    <row r="31" spans="1:19" ht="33.75" customHeight="1" x14ac:dyDescent="0.25">
      <c r="A31" s="793">
        <v>14</v>
      </c>
      <c r="B31" s="812">
        <v>42185</v>
      </c>
      <c r="C31" s="848" t="s">
        <v>371</v>
      </c>
      <c r="D31" s="848">
        <v>61</v>
      </c>
      <c r="E31" s="799" t="s">
        <v>1107</v>
      </c>
      <c r="F31" s="799"/>
      <c r="G31" s="799">
        <v>2</v>
      </c>
      <c r="H31" s="974" t="s">
        <v>1317</v>
      </c>
      <c r="I31" s="799"/>
      <c r="J31" s="799"/>
      <c r="K31" s="976" t="s">
        <v>1577</v>
      </c>
      <c r="L31" s="813">
        <v>10667.2</v>
      </c>
      <c r="M31" s="802">
        <v>10</v>
      </c>
      <c r="N31" s="803">
        <f t="shared" si="4"/>
        <v>1066.72</v>
      </c>
      <c r="O31" s="803">
        <f t="shared" si="2"/>
        <v>88.893333333333331</v>
      </c>
      <c r="P31" s="804">
        <v>2</v>
      </c>
      <c r="Q31" s="804">
        <v>3</v>
      </c>
      <c r="R31" s="803">
        <f t="shared" si="3"/>
        <v>2400.12</v>
      </c>
      <c r="S31" s="803">
        <f t="shared" si="0"/>
        <v>8267.0800000000017</v>
      </c>
    </row>
    <row r="32" spans="1:19" ht="30" customHeight="1" x14ac:dyDescent="0.25">
      <c r="A32" s="793">
        <v>15</v>
      </c>
      <c r="B32" s="812">
        <v>42185</v>
      </c>
      <c r="C32" s="848" t="s">
        <v>371</v>
      </c>
      <c r="D32" s="848">
        <v>61</v>
      </c>
      <c r="E32" s="799" t="s">
        <v>1107</v>
      </c>
      <c r="F32" s="799"/>
      <c r="G32" s="799">
        <v>1</v>
      </c>
      <c r="H32" s="974" t="s">
        <v>1318</v>
      </c>
      <c r="I32" s="799"/>
      <c r="J32" s="799"/>
      <c r="K32" s="976" t="s">
        <v>1577</v>
      </c>
      <c r="L32" s="813">
        <v>52982</v>
      </c>
      <c r="M32" s="802">
        <v>10</v>
      </c>
      <c r="N32" s="803">
        <f t="shared" si="4"/>
        <v>5298.2</v>
      </c>
      <c r="O32" s="803">
        <f t="shared" si="2"/>
        <v>441.51666666666665</v>
      </c>
      <c r="P32" s="804">
        <v>2</v>
      </c>
      <c r="Q32" s="804">
        <v>3</v>
      </c>
      <c r="R32" s="803">
        <f t="shared" si="3"/>
        <v>11920.949999999999</v>
      </c>
      <c r="S32" s="803">
        <f t="shared" si="0"/>
        <v>41061.050000000003</v>
      </c>
    </row>
    <row r="33" spans="1:19" ht="33" customHeight="1" x14ac:dyDescent="0.25">
      <c r="A33" s="793">
        <v>16</v>
      </c>
      <c r="B33" s="812">
        <v>42185</v>
      </c>
      <c r="C33" s="848" t="s">
        <v>371</v>
      </c>
      <c r="D33" s="848">
        <v>61</v>
      </c>
      <c r="E33" s="799" t="s">
        <v>1107</v>
      </c>
      <c r="F33" s="799"/>
      <c r="G33" s="799">
        <v>1</v>
      </c>
      <c r="H33" s="974" t="s">
        <v>1320</v>
      </c>
      <c r="I33" s="799"/>
      <c r="J33" s="799"/>
      <c r="K33" s="976" t="s">
        <v>1577</v>
      </c>
      <c r="L33" s="813">
        <v>5428</v>
      </c>
      <c r="M33" s="802">
        <v>10</v>
      </c>
      <c r="N33" s="803">
        <f t="shared" si="4"/>
        <v>542.79999999999995</v>
      </c>
      <c r="O33" s="803">
        <f t="shared" si="2"/>
        <v>45.233333333333327</v>
      </c>
      <c r="P33" s="804">
        <v>2</v>
      </c>
      <c r="Q33" s="804">
        <v>3</v>
      </c>
      <c r="R33" s="803">
        <f t="shared" si="3"/>
        <v>1221.3</v>
      </c>
      <c r="S33" s="803">
        <f t="shared" si="0"/>
        <v>4206.7</v>
      </c>
    </row>
    <row r="34" spans="1:19" ht="33" customHeight="1" x14ac:dyDescent="0.25">
      <c r="A34" s="793">
        <v>17</v>
      </c>
      <c r="B34" s="812">
        <v>42185</v>
      </c>
      <c r="C34" s="848" t="s">
        <v>371</v>
      </c>
      <c r="D34" s="848">
        <v>61</v>
      </c>
      <c r="E34" s="799" t="s">
        <v>1107</v>
      </c>
      <c r="F34" s="799"/>
      <c r="G34" s="799">
        <v>1</v>
      </c>
      <c r="H34" s="974" t="s">
        <v>1321</v>
      </c>
      <c r="I34" s="799"/>
      <c r="J34" s="799"/>
      <c r="K34" s="976" t="s">
        <v>1577</v>
      </c>
      <c r="L34" s="813">
        <v>4897</v>
      </c>
      <c r="M34" s="802">
        <v>10</v>
      </c>
      <c r="N34" s="803">
        <f t="shared" si="4"/>
        <v>489.7</v>
      </c>
      <c r="O34" s="803">
        <f t="shared" si="2"/>
        <v>40.80833333333333</v>
      </c>
      <c r="P34" s="804">
        <v>2</v>
      </c>
      <c r="Q34" s="804">
        <v>3</v>
      </c>
      <c r="R34" s="803">
        <f t="shared" si="3"/>
        <v>1101.825</v>
      </c>
      <c r="S34" s="803">
        <f t="shared" si="0"/>
        <v>3795.1750000000002</v>
      </c>
    </row>
    <row r="35" spans="1:19" ht="15.75" x14ac:dyDescent="0.25">
      <c r="A35" s="793">
        <v>18</v>
      </c>
      <c r="B35" s="812">
        <v>42185</v>
      </c>
      <c r="C35" s="848" t="s">
        <v>371</v>
      </c>
      <c r="D35" s="848">
        <v>61</v>
      </c>
      <c r="E35" s="799" t="s">
        <v>1107</v>
      </c>
      <c r="F35" s="799"/>
      <c r="G35" s="799">
        <v>1</v>
      </c>
      <c r="H35" s="974" t="s">
        <v>233</v>
      </c>
      <c r="I35" s="799"/>
      <c r="J35" s="799"/>
      <c r="K35" s="976" t="s">
        <v>1577</v>
      </c>
      <c r="L35" s="813">
        <v>7670</v>
      </c>
      <c r="M35" s="802">
        <v>10</v>
      </c>
      <c r="N35" s="803">
        <f t="shared" si="4"/>
        <v>767</v>
      </c>
      <c r="O35" s="803">
        <f t="shared" si="2"/>
        <v>63.916666666666664</v>
      </c>
      <c r="P35" s="804">
        <v>2</v>
      </c>
      <c r="Q35" s="804">
        <v>3</v>
      </c>
      <c r="R35" s="803">
        <f t="shared" si="3"/>
        <v>1725.75</v>
      </c>
      <c r="S35" s="803">
        <f t="shared" si="0"/>
        <v>5944.25</v>
      </c>
    </row>
    <row r="36" spans="1:19" ht="31.5" x14ac:dyDescent="0.25">
      <c r="A36" s="793">
        <v>19</v>
      </c>
      <c r="B36" s="812">
        <v>42185</v>
      </c>
      <c r="C36" s="848" t="s">
        <v>371</v>
      </c>
      <c r="D36" s="848">
        <v>61</v>
      </c>
      <c r="E36" s="799" t="s">
        <v>1107</v>
      </c>
      <c r="F36" s="799"/>
      <c r="G36" s="799">
        <v>2</v>
      </c>
      <c r="H36" s="974" t="s">
        <v>1322</v>
      </c>
      <c r="I36" s="799"/>
      <c r="J36" s="799"/>
      <c r="K36" s="976" t="s">
        <v>1577</v>
      </c>
      <c r="L36" s="813">
        <v>2808.4</v>
      </c>
      <c r="M36" s="802">
        <v>10</v>
      </c>
      <c r="N36" s="803">
        <f t="shared" si="4"/>
        <v>280.84000000000003</v>
      </c>
      <c r="O36" s="803">
        <f t="shared" si="2"/>
        <v>23.403333333333336</v>
      </c>
      <c r="P36" s="804">
        <v>2</v>
      </c>
      <c r="Q36" s="804">
        <v>3</v>
      </c>
      <c r="R36" s="803">
        <f t="shared" si="3"/>
        <v>631.8900000000001</v>
      </c>
      <c r="S36" s="803">
        <f t="shared" si="0"/>
        <v>2176.5100000000002</v>
      </c>
    </row>
    <row r="37" spans="1:19" ht="15.75" x14ac:dyDescent="0.25">
      <c r="A37" s="793">
        <v>20</v>
      </c>
      <c r="B37" s="812">
        <v>42185</v>
      </c>
      <c r="C37" s="848" t="s">
        <v>371</v>
      </c>
      <c r="D37" s="848">
        <v>61</v>
      </c>
      <c r="E37" s="799" t="s">
        <v>1107</v>
      </c>
      <c r="F37" s="799"/>
      <c r="G37" s="799">
        <v>1</v>
      </c>
      <c r="H37" s="974" t="s">
        <v>39</v>
      </c>
      <c r="I37" s="799"/>
      <c r="J37" s="799"/>
      <c r="K37" s="976" t="s">
        <v>1577</v>
      </c>
      <c r="L37" s="813">
        <v>4956</v>
      </c>
      <c r="M37" s="802">
        <v>10</v>
      </c>
      <c r="N37" s="803">
        <f t="shared" si="4"/>
        <v>495.6</v>
      </c>
      <c r="O37" s="803">
        <f t="shared" si="2"/>
        <v>41.300000000000004</v>
      </c>
      <c r="P37" s="804">
        <v>2</v>
      </c>
      <c r="Q37" s="804">
        <v>3</v>
      </c>
      <c r="R37" s="803">
        <f t="shared" si="3"/>
        <v>1115.1000000000001</v>
      </c>
      <c r="S37" s="803">
        <f t="shared" si="0"/>
        <v>3840.8999999999996</v>
      </c>
    </row>
    <row r="38" spans="1:19" ht="30.75" customHeight="1" x14ac:dyDescent="0.25">
      <c r="A38" s="793">
        <v>21</v>
      </c>
      <c r="B38" s="812">
        <v>42185</v>
      </c>
      <c r="C38" s="848" t="s">
        <v>371</v>
      </c>
      <c r="D38" s="848">
        <v>61</v>
      </c>
      <c r="E38" s="799" t="s">
        <v>1107</v>
      </c>
      <c r="F38" s="799"/>
      <c r="G38" s="799">
        <v>23</v>
      </c>
      <c r="H38" s="974" t="s">
        <v>1323</v>
      </c>
      <c r="I38" s="799"/>
      <c r="J38" s="799"/>
      <c r="K38" s="976" t="s">
        <v>1577</v>
      </c>
      <c r="L38" s="813">
        <v>77756.100000000006</v>
      </c>
      <c r="M38" s="802">
        <v>10</v>
      </c>
      <c r="N38" s="803">
        <f t="shared" si="4"/>
        <v>7775.6100000000006</v>
      </c>
      <c r="O38" s="803">
        <f t="shared" si="2"/>
        <v>647.96750000000009</v>
      </c>
      <c r="P38" s="804">
        <v>2</v>
      </c>
      <c r="Q38" s="804">
        <v>3</v>
      </c>
      <c r="R38" s="803">
        <f t="shared" si="3"/>
        <v>17495.122500000001</v>
      </c>
      <c r="S38" s="803">
        <f t="shared" si="0"/>
        <v>60260.977500000008</v>
      </c>
    </row>
    <row r="39" spans="1:19" ht="30" customHeight="1" x14ac:dyDescent="0.25">
      <c r="A39" s="793">
        <v>22</v>
      </c>
      <c r="B39" s="812">
        <v>42185</v>
      </c>
      <c r="C39" s="848" t="s">
        <v>371</v>
      </c>
      <c r="D39" s="848">
        <v>61</v>
      </c>
      <c r="E39" s="799" t="s">
        <v>1107</v>
      </c>
      <c r="F39" s="799"/>
      <c r="G39" s="799">
        <v>4</v>
      </c>
      <c r="H39" s="974" t="s">
        <v>1324</v>
      </c>
      <c r="I39" s="799"/>
      <c r="J39" s="799"/>
      <c r="K39" s="976" t="s">
        <v>1577</v>
      </c>
      <c r="L39" s="813">
        <v>16048</v>
      </c>
      <c r="M39" s="802">
        <v>10</v>
      </c>
      <c r="N39" s="803">
        <f t="shared" si="4"/>
        <v>1604.8</v>
      </c>
      <c r="O39" s="803">
        <f t="shared" si="2"/>
        <v>133.73333333333332</v>
      </c>
      <c r="P39" s="804">
        <v>2</v>
      </c>
      <c r="Q39" s="804">
        <v>3</v>
      </c>
      <c r="R39" s="803">
        <f t="shared" si="3"/>
        <v>3610.7999999999997</v>
      </c>
      <c r="S39" s="803">
        <f t="shared" si="0"/>
        <v>12437.2</v>
      </c>
    </row>
    <row r="40" spans="1:19" ht="32.25" customHeight="1" x14ac:dyDescent="0.25">
      <c r="A40" s="793">
        <v>23</v>
      </c>
      <c r="B40" s="812">
        <v>42041</v>
      </c>
      <c r="C40" s="848" t="s">
        <v>371</v>
      </c>
      <c r="D40" s="848">
        <v>61</v>
      </c>
      <c r="E40" s="799" t="s">
        <v>1107</v>
      </c>
      <c r="F40" s="799"/>
      <c r="G40" s="799">
        <v>1</v>
      </c>
      <c r="H40" s="974" t="s">
        <v>1325</v>
      </c>
      <c r="I40" s="799"/>
      <c r="J40" s="799"/>
      <c r="K40" s="976" t="s">
        <v>1577</v>
      </c>
      <c r="L40" s="813">
        <v>972925.8</v>
      </c>
      <c r="M40" s="802">
        <v>10</v>
      </c>
      <c r="N40" s="803">
        <f t="shared" si="4"/>
        <v>97292.58</v>
      </c>
      <c r="O40" s="803">
        <f t="shared" si="2"/>
        <v>8107.7150000000001</v>
      </c>
      <c r="P40" s="804">
        <v>2</v>
      </c>
      <c r="Q40" s="804">
        <v>7</v>
      </c>
      <c r="R40" s="803">
        <f t="shared" si="3"/>
        <v>251339.16500000001</v>
      </c>
      <c r="S40" s="803">
        <f t="shared" si="0"/>
        <v>721586.63500000001</v>
      </c>
    </row>
    <row r="41" spans="1:19" ht="47.25" x14ac:dyDescent="0.25">
      <c r="A41" s="793">
        <v>24</v>
      </c>
      <c r="B41" s="812">
        <v>42335</v>
      </c>
      <c r="C41" s="848" t="s">
        <v>371</v>
      </c>
      <c r="D41" s="848">
        <v>61</v>
      </c>
      <c r="E41" s="799" t="s">
        <v>1107</v>
      </c>
      <c r="F41" s="799"/>
      <c r="G41" s="799">
        <v>16</v>
      </c>
      <c r="H41" s="974" t="s">
        <v>1247</v>
      </c>
      <c r="I41" s="799"/>
      <c r="J41" s="799"/>
      <c r="K41" s="976" t="s">
        <v>1677</v>
      </c>
      <c r="L41" s="813">
        <v>124608</v>
      </c>
      <c r="M41" s="802">
        <v>10</v>
      </c>
      <c r="N41" s="803">
        <f t="shared" ref="N41:N90" si="5">IF(M41=0,"N/A",+L41/M41)</f>
        <v>12460.8</v>
      </c>
      <c r="O41" s="803">
        <f t="shared" ref="O41:O90" si="6">IF(M41=0,"N/A",+N41/12)</f>
        <v>1038.3999999999999</v>
      </c>
      <c r="P41" s="804">
        <v>1</v>
      </c>
      <c r="Q41" s="804">
        <v>10</v>
      </c>
      <c r="R41" s="803">
        <f t="shared" ref="R41:R90" si="7">IF(M41=0,"N/A",+N41*P41+O41*Q41)</f>
        <v>22844.799999999996</v>
      </c>
      <c r="S41" s="803">
        <f t="shared" si="0"/>
        <v>101763.20000000001</v>
      </c>
    </row>
    <row r="42" spans="1:19" ht="31.5" x14ac:dyDescent="0.25">
      <c r="A42" s="793">
        <v>25</v>
      </c>
      <c r="B42" s="812">
        <v>42265</v>
      </c>
      <c r="C42" s="848" t="s">
        <v>371</v>
      </c>
      <c r="D42" s="848">
        <v>61</v>
      </c>
      <c r="E42" s="799" t="s">
        <v>1106</v>
      </c>
      <c r="F42" s="799"/>
      <c r="G42" s="799">
        <v>2</v>
      </c>
      <c r="H42" s="974" t="s">
        <v>1248</v>
      </c>
      <c r="I42" s="799"/>
      <c r="J42" s="799"/>
      <c r="K42" s="976" t="s">
        <v>1577</v>
      </c>
      <c r="L42" s="813">
        <v>15229.08</v>
      </c>
      <c r="M42" s="802">
        <v>10</v>
      </c>
      <c r="N42" s="803">
        <f t="shared" si="5"/>
        <v>1522.9079999999999</v>
      </c>
      <c r="O42" s="803">
        <f t="shared" si="6"/>
        <v>126.90899999999999</v>
      </c>
      <c r="P42" s="804">
        <v>2</v>
      </c>
      <c r="Q42" s="804"/>
      <c r="R42" s="803">
        <f t="shared" si="7"/>
        <v>3045.8159999999998</v>
      </c>
      <c r="S42" s="803">
        <f t="shared" si="0"/>
        <v>12183.263999999999</v>
      </c>
    </row>
    <row r="43" spans="1:19" ht="31.5" x14ac:dyDescent="0.25">
      <c r="A43" s="793">
        <v>26</v>
      </c>
      <c r="B43" s="812">
        <v>42227</v>
      </c>
      <c r="C43" s="848" t="s">
        <v>371</v>
      </c>
      <c r="D43" s="848">
        <v>61</v>
      </c>
      <c r="E43" s="799" t="s">
        <v>1249</v>
      </c>
      <c r="F43" s="799"/>
      <c r="G43" s="799">
        <v>1</v>
      </c>
      <c r="H43" s="974" t="s">
        <v>1250</v>
      </c>
      <c r="I43" s="799"/>
      <c r="J43" s="799" t="s">
        <v>1251</v>
      </c>
      <c r="K43" s="976" t="s">
        <v>1577</v>
      </c>
      <c r="L43" s="813">
        <v>46000</v>
      </c>
      <c r="M43" s="802">
        <v>5</v>
      </c>
      <c r="N43" s="803">
        <f t="shared" si="5"/>
        <v>9200</v>
      </c>
      <c r="O43" s="803">
        <f t="shared" si="6"/>
        <v>766.66666666666663</v>
      </c>
      <c r="P43" s="804">
        <v>2</v>
      </c>
      <c r="Q43" s="804">
        <v>1</v>
      </c>
      <c r="R43" s="803">
        <f t="shared" si="7"/>
        <v>19166.666666666668</v>
      </c>
      <c r="S43" s="803">
        <f t="shared" si="0"/>
        <v>26833.333333333332</v>
      </c>
    </row>
    <row r="44" spans="1:19" ht="15.75" x14ac:dyDescent="0.25">
      <c r="A44" s="793">
        <v>27</v>
      </c>
      <c r="B44" s="812">
        <v>42227</v>
      </c>
      <c r="C44" s="848" t="s">
        <v>371</v>
      </c>
      <c r="D44" s="848">
        <v>61</v>
      </c>
      <c r="E44" s="799" t="s">
        <v>1249</v>
      </c>
      <c r="F44" s="799"/>
      <c r="G44" s="799">
        <v>4</v>
      </c>
      <c r="H44" s="974" t="s">
        <v>759</v>
      </c>
      <c r="I44" s="799"/>
      <c r="J44" s="799" t="s">
        <v>760</v>
      </c>
      <c r="K44" s="976" t="s">
        <v>1577</v>
      </c>
      <c r="L44" s="813">
        <v>51992.03</v>
      </c>
      <c r="M44" s="802">
        <v>5</v>
      </c>
      <c r="N44" s="803">
        <f t="shared" si="5"/>
        <v>10398.405999999999</v>
      </c>
      <c r="O44" s="803">
        <f t="shared" si="6"/>
        <v>866.53383333333329</v>
      </c>
      <c r="P44" s="804">
        <v>2</v>
      </c>
      <c r="Q44" s="804">
        <v>1</v>
      </c>
      <c r="R44" s="803">
        <f t="shared" si="7"/>
        <v>21663.345833333333</v>
      </c>
      <c r="S44" s="803">
        <f t="shared" si="0"/>
        <v>30328.684166666666</v>
      </c>
    </row>
    <row r="45" spans="1:19" ht="47.25" x14ac:dyDescent="0.25">
      <c r="A45" s="793">
        <v>28</v>
      </c>
      <c r="B45" s="812">
        <v>42348</v>
      </c>
      <c r="C45" s="848" t="s">
        <v>371</v>
      </c>
      <c r="D45" s="848">
        <v>61</v>
      </c>
      <c r="E45" s="799" t="s">
        <v>1108</v>
      </c>
      <c r="F45" s="799"/>
      <c r="G45" s="799">
        <v>4</v>
      </c>
      <c r="H45" s="974" t="s">
        <v>1252</v>
      </c>
      <c r="I45" s="799"/>
      <c r="J45" s="799" t="s">
        <v>240</v>
      </c>
      <c r="K45" s="976" t="s">
        <v>1577</v>
      </c>
      <c r="L45" s="813">
        <v>98000</v>
      </c>
      <c r="M45" s="802">
        <v>10</v>
      </c>
      <c r="N45" s="803">
        <f t="shared" si="5"/>
        <v>9800</v>
      </c>
      <c r="O45" s="803">
        <f t="shared" si="6"/>
        <v>816.66666666666663</v>
      </c>
      <c r="P45" s="804">
        <v>1</v>
      </c>
      <c r="Q45" s="804">
        <v>10</v>
      </c>
      <c r="R45" s="803">
        <f t="shared" si="7"/>
        <v>17966.666666666664</v>
      </c>
      <c r="S45" s="803">
        <f t="shared" si="0"/>
        <v>80033.333333333343</v>
      </c>
    </row>
    <row r="46" spans="1:19" ht="30" customHeight="1" x14ac:dyDescent="0.25">
      <c r="A46" s="793">
        <v>29</v>
      </c>
      <c r="B46" s="812">
        <v>42265</v>
      </c>
      <c r="C46" s="848" t="s">
        <v>371</v>
      </c>
      <c r="D46" s="848">
        <v>61</v>
      </c>
      <c r="E46" s="799" t="s">
        <v>1107</v>
      </c>
      <c r="F46" s="799"/>
      <c r="G46" s="799">
        <v>1</v>
      </c>
      <c r="H46" s="974" t="s">
        <v>1253</v>
      </c>
      <c r="I46" s="799"/>
      <c r="J46" s="799"/>
      <c r="K46" s="976" t="s">
        <v>1577</v>
      </c>
      <c r="L46" s="813">
        <v>27505.8</v>
      </c>
      <c r="M46" s="802">
        <v>10</v>
      </c>
      <c r="N46" s="803">
        <f t="shared" si="5"/>
        <v>2750.58</v>
      </c>
      <c r="O46" s="803">
        <f>IF(M46=0,"N/A",+N46/12)</f>
        <v>229.215</v>
      </c>
      <c r="P46" s="804">
        <v>2</v>
      </c>
      <c r="Q46" s="804"/>
      <c r="R46" s="803">
        <f t="shared" si="7"/>
        <v>5501.16</v>
      </c>
      <c r="S46" s="803">
        <f t="shared" si="0"/>
        <v>22004.639999999999</v>
      </c>
    </row>
    <row r="47" spans="1:19" ht="30" customHeight="1" x14ac:dyDescent="0.25">
      <c r="A47" s="793">
        <v>30</v>
      </c>
      <c r="B47" s="812">
        <v>42265</v>
      </c>
      <c r="C47" s="848" t="s">
        <v>371</v>
      </c>
      <c r="D47" s="848">
        <v>61</v>
      </c>
      <c r="E47" s="799" t="s">
        <v>1143</v>
      </c>
      <c r="F47" s="799"/>
      <c r="G47" s="799">
        <v>1</v>
      </c>
      <c r="H47" s="974" t="s">
        <v>1254</v>
      </c>
      <c r="I47" s="799"/>
      <c r="J47" s="799"/>
      <c r="K47" s="976" t="s">
        <v>1577</v>
      </c>
      <c r="L47" s="813">
        <v>38019.599999999999</v>
      </c>
      <c r="M47" s="802">
        <v>10</v>
      </c>
      <c r="N47" s="803">
        <f t="shared" si="5"/>
        <v>3801.96</v>
      </c>
      <c r="O47" s="803">
        <f t="shared" si="6"/>
        <v>316.83</v>
      </c>
      <c r="P47" s="804">
        <v>2</v>
      </c>
      <c r="Q47" s="804"/>
      <c r="R47" s="803">
        <f t="shared" si="7"/>
        <v>7603.92</v>
      </c>
      <c r="S47" s="803">
        <f t="shared" si="0"/>
        <v>30415.68</v>
      </c>
    </row>
    <row r="48" spans="1:19" ht="31.5" x14ac:dyDescent="0.25">
      <c r="A48" s="793">
        <v>31</v>
      </c>
      <c r="B48" s="812">
        <v>42261</v>
      </c>
      <c r="C48" s="848" t="s">
        <v>371</v>
      </c>
      <c r="D48" s="848">
        <v>61</v>
      </c>
      <c r="E48" s="799" t="s">
        <v>1106</v>
      </c>
      <c r="F48" s="799"/>
      <c r="G48" s="799">
        <v>1</v>
      </c>
      <c r="H48" s="974" t="s">
        <v>1255</v>
      </c>
      <c r="I48" s="799"/>
      <c r="J48" s="799" t="s">
        <v>1256</v>
      </c>
      <c r="K48" s="976" t="s">
        <v>1577</v>
      </c>
      <c r="L48" s="813">
        <v>6844</v>
      </c>
      <c r="M48" s="802">
        <v>5</v>
      </c>
      <c r="N48" s="803">
        <f t="shared" si="5"/>
        <v>1368.8</v>
      </c>
      <c r="O48" s="803">
        <f t="shared" si="6"/>
        <v>114.06666666666666</v>
      </c>
      <c r="P48" s="804">
        <v>2</v>
      </c>
      <c r="Q48" s="804"/>
      <c r="R48" s="803">
        <f t="shared" si="7"/>
        <v>2737.6</v>
      </c>
      <c r="S48" s="803">
        <f t="shared" si="0"/>
        <v>4106.3999999999996</v>
      </c>
    </row>
    <row r="49" spans="1:19" ht="35.25" customHeight="1" x14ac:dyDescent="0.25">
      <c r="A49" s="793">
        <v>32</v>
      </c>
      <c r="B49" s="812">
        <v>42261</v>
      </c>
      <c r="C49" s="848" t="s">
        <v>371</v>
      </c>
      <c r="D49" s="848">
        <v>61</v>
      </c>
      <c r="E49" s="799" t="s">
        <v>1107</v>
      </c>
      <c r="F49" s="799"/>
      <c r="G49" s="799">
        <v>1</v>
      </c>
      <c r="H49" s="974" t="s">
        <v>1257</v>
      </c>
      <c r="I49" s="799"/>
      <c r="J49" s="799"/>
      <c r="K49" s="976" t="s">
        <v>1577</v>
      </c>
      <c r="L49" s="813">
        <v>10030</v>
      </c>
      <c r="M49" s="802">
        <v>10</v>
      </c>
      <c r="N49" s="803">
        <f t="shared" si="5"/>
        <v>1003</v>
      </c>
      <c r="O49" s="803">
        <f t="shared" si="6"/>
        <v>83.583333333333329</v>
      </c>
      <c r="P49" s="804">
        <v>2</v>
      </c>
      <c r="Q49" s="804"/>
      <c r="R49" s="803">
        <f t="shared" si="7"/>
        <v>2006</v>
      </c>
      <c r="S49" s="803">
        <f t="shared" si="0"/>
        <v>8024</v>
      </c>
    </row>
    <row r="50" spans="1:19" ht="47.25" x14ac:dyDescent="0.25">
      <c r="A50" s="793">
        <v>33</v>
      </c>
      <c r="B50" s="812">
        <v>42261</v>
      </c>
      <c r="C50" s="848" t="s">
        <v>371</v>
      </c>
      <c r="D50" s="848">
        <v>61</v>
      </c>
      <c r="E50" s="799" t="s">
        <v>1106</v>
      </c>
      <c r="F50" s="799"/>
      <c r="G50" s="799">
        <v>24</v>
      </c>
      <c r="H50" s="974" t="s">
        <v>1258</v>
      </c>
      <c r="I50" s="799"/>
      <c r="J50" s="799"/>
      <c r="K50" s="976" t="s">
        <v>1577</v>
      </c>
      <c r="L50" s="813">
        <v>184080</v>
      </c>
      <c r="M50" s="802">
        <v>5</v>
      </c>
      <c r="N50" s="803">
        <f t="shared" si="5"/>
        <v>36816</v>
      </c>
      <c r="O50" s="803">
        <f t="shared" si="6"/>
        <v>3068</v>
      </c>
      <c r="P50" s="804">
        <v>2</v>
      </c>
      <c r="Q50" s="804"/>
      <c r="R50" s="803">
        <f t="shared" si="7"/>
        <v>73632</v>
      </c>
      <c r="S50" s="803">
        <f t="shared" ref="S50:S81" si="8">IF(M50=0,"N/A",+L50-R50)</f>
        <v>110448</v>
      </c>
    </row>
    <row r="51" spans="1:19" ht="33" customHeight="1" x14ac:dyDescent="0.25">
      <c r="A51" s="793">
        <v>34</v>
      </c>
      <c r="B51" s="812">
        <v>42261</v>
      </c>
      <c r="C51" s="848" t="s">
        <v>371</v>
      </c>
      <c r="D51" s="848">
        <v>61</v>
      </c>
      <c r="E51" s="799" t="s">
        <v>1115</v>
      </c>
      <c r="F51" s="799"/>
      <c r="G51" s="799">
        <v>2</v>
      </c>
      <c r="H51" s="974" t="s">
        <v>1259</v>
      </c>
      <c r="I51" s="799"/>
      <c r="J51" s="799"/>
      <c r="K51" s="976" t="s">
        <v>1577</v>
      </c>
      <c r="L51" s="813">
        <v>82600</v>
      </c>
      <c r="M51" s="802">
        <v>5</v>
      </c>
      <c r="N51" s="803">
        <f t="shared" si="5"/>
        <v>16520</v>
      </c>
      <c r="O51" s="803">
        <f t="shared" si="6"/>
        <v>1376.6666666666667</v>
      </c>
      <c r="P51" s="804">
        <v>2</v>
      </c>
      <c r="Q51" s="804"/>
      <c r="R51" s="803">
        <f t="shared" si="7"/>
        <v>33040</v>
      </c>
      <c r="S51" s="803">
        <f t="shared" si="8"/>
        <v>49560</v>
      </c>
    </row>
    <row r="52" spans="1:19" ht="32.25" customHeight="1" x14ac:dyDescent="0.25">
      <c r="A52" s="793">
        <v>35</v>
      </c>
      <c r="B52" s="812">
        <v>42138</v>
      </c>
      <c r="C52" s="848" t="s">
        <v>371</v>
      </c>
      <c r="D52" s="848">
        <v>61</v>
      </c>
      <c r="E52" s="799" t="s">
        <v>1107</v>
      </c>
      <c r="F52" s="799"/>
      <c r="G52" s="799">
        <v>1</v>
      </c>
      <c r="H52" s="974" t="s">
        <v>1260</v>
      </c>
      <c r="I52" s="799"/>
      <c r="J52" s="799"/>
      <c r="K52" s="976" t="s">
        <v>1577</v>
      </c>
      <c r="L52" s="813">
        <v>6480.56</v>
      </c>
      <c r="M52" s="802">
        <v>10</v>
      </c>
      <c r="N52" s="803">
        <f t="shared" si="5"/>
        <v>648.05600000000004</v>
      </c>
      <c r="O52" s="803">
        <f t="shared" si="6"/>
        <v>54.004666666666672</v>
      </c>
      <c r="P52" s="804">
        <v>2</v>
      </c>
      <c r="Q52" s="804">
        <v>4</v>
      </c>
      <c r="R52" s="803">
        <f t="shared" si="7"/>
        <v>1512.1306666666667</v>
      </c>
      <c r="S52" s="803">
        <f t="shared" si="8"/>
        <v>4968.4293333333335</v>
      </c>
    </row>
    <row r="53" spans="1:19" ht="30.75" customHeight="1" x14ac:dyDescent="0.25">
      <c r="A53" s="793">
        <v>36</v>
      </c>
      <c r="B53" s="812">
        <v>42138</v>
      </c>
      <c r="C53" s="848" t="s">
        <v>371</v>
      </c>
      <c r="D53" s="848">
        <v>61</v>
      </c>
      <c r="E53" s="799" t="s">
        <v>1107</v>
      </c>
      <c r="F53" s="799"/>
      <c r="G53" s="799">
        <v>1</v>
      </c>
      <c r="H53" s="974" t="s">
        <v>1261</v>
      </c>
      <c r="I53" s="799"/>
      <c r="J53" s="799"/>
      <c r="K53" s="976" t="s">
        <v>1577</v>
      </c>
      <c r="L53" s="813">
        <v>12272</v>
      </c>
      <c r="M53" s="802">
        <v>10</v>
      </c>
      <c r="N53" s="803">
        <f t="shared" si="5"/>
        <v>1227.2</v>
      </c>
      <c r="O53" s="803">
        <f t="shared" si="6"/>
        <v>102.26666666666667</v>
      </c>
      <c r="P53" s="804">
        <v>2</v>
      </c>
      <c r="Q53" s="804">
        <v>4</v>
      </c>
      <c r="R53" s="803">
        <f t="shared" si="7"/>
        <v>2863.4666666666667</v>
      </c>
      <c r="S53" s="803">
        <f t="shared" si="8"/>
        <v>9408.5333333333328</v>
      </c>
    </row>
    <row r="54" spans="1:19" ht="30" customHeight="1" x14ac:dyDescent="0.25">
      <c r="A54" s="793">
        <v>37</v>
      </c>
      <c r="B54" s="812">
        <v>41262</v>
      </c>
      <c r="C54" s="848" t="s">
        <v>371</v>
      </c>
      <c r="D54" s="848">
        <v>61</v>
      </c>
      <c r="E54" s="799">
        <v>619</v>
      </c>
      <c r="F54" s="799" t="s">
        <v>52</v>
      </c>
      <c r="G54" s="799">
        <v>2</v>
      </c>
      <c r="H54" s="974" t="s">
        <v>844</v>
      </c>
      <c r="I54" s="799"/>
      <c r="J54" s="799"/>
      <c r="K54" s="976" t="s">
        <v>1577</v>
      </c>
      <c r="L54" s="813">
        <v>16800</v>
      </c>
      <c r="M54" s="802">
        <v>10</v>
      </c>
      <c r="N54" s="803">
        <f t="shared" si="5"/>
        <v>1680</v>
      </c>
      <c r="O54" s="803">
        <f t="shared" si="6"/>
        <v>140</v>
      </c>
      <c r="P54" s="804">
        <v>4</v>
      </c>
      <c r="Q54" s="804">
        <v>9</v>
      </c>
      <c r="R54" s="803">
        <f t="shared" si="7"/>
        <v>7980</v>
      </c>
      <c r="S54" s="803">
        <f t="shared" si="8"/>
        <v>8820</v>
      </c>
    </row>
    <row r="55" spans="1:19" ht="15.75" x14ac:dyDescent="0.25">
      <c r="A55" s="793">
        <v>38</v>
      </c>
      <c r="B55" s="798">
        <v>41059</v>
      </c>
      <c r="C55" s="848" t="s">
        <v>371</v>
      </c>
      <c r="D55" s="848">
        <v>61</v>
      </c>
      <c r="E55" s="799">
        <v>617</v>
      </c>
      <c r="F55" s="795"/>
      <c r="G55" s="795">
        <v>1</v>
      </c>
      <c r="H55" s="980" t="s">
        <v>779</v>
      </c>
      <c r="I55" s="795"/>
      <c r="J55" s="799"/>
      <c r="K55" s="976" t="s">
        <v>1577</v>
      </c>
      <c r="L55" s="813">
        <v>5533.2</v>
      </c>
      <c r="M55" s="802">
        <v>10</v>
      </c>
      <c r="N55" s="803">
        <f t="shared" si="5"/>
        <v>553.31999999999994</v>
      </c>
      <c r="O55" s="803">
        <f t="shared" si="6"/>
        <v>46.109999999999992</v>
      </c>
      <c r="P55" s="804">
        <v>5</v>
      </c>
      <c r="Q55" s="804">
        <v>4</v>
      </c>
      <c r="R55" s="803">
        <f t="shared" si="7"/>
        <v>2951.0399999999995</v>
      </c>
      <c r="S55" s="803">
        <f t="shared" si="8"/>
        <v>2582.1600000000003</v>
      </c>
    </row>
    <row r="56" spans="1:19" ht="15.75" x14ac:dyDescent="0.25">
      <c r="A56" s="793">
        <v>39</v>
      </c>
      <c r="B56" s="812">
        <v>41059</v>
      </c>
      <c r="C56" s="848" t="s">
        <v>371</v>
      </c>
      <c r="D56" s="848">
        <v>61</v>
      </c>
      <c r="E56" s="799">
        <v>617</v>
      </c>
      <c r="F56" s="795"/>
      <c r="G56" s="795">
        <v>1</v>
      </c>
      <c r="H56" s="981" t="s">
        <v>782</v>
      </c>
      <c r="I56" s="795"/>
      <c r="J56" s="795" t="s">
        <v>19</v>
      </c>
      <c r="K56" s="976" t="s">
        <v>1577</v>
      </c>
      <c r="L56" s="801">
        <v>2939.99</v>
      </c>
      <c r="M56" s="802">
        <v>10</v>
      </c>
      <c r="N56" s="803">
        <f t="shared" si="5"/>
        <v>293.99899999999997</v>
      </c>
      <c r="O56" s="803">
        <f t="shared" si="6"/>
        <v>24.499916666666664</v>
      </c>
      <c r="P56" s="804">
        <v>5</v>
      </c>
      <c r="Q56" s="804">
        <v>4</v>
      </c>
      <c r="R56" s="803">
        <f t="shared" si="7"/>
        <v>1567.9946666666665</v>
      </c>
      <c r="S56" s="803">
        <f t="shared" si="8"/>
        <v>1371.9953333333333</v>
      </c>
    </row>
    <row r="57" spans="1:19" ht="30.75" customHeight="1" x14ac:dyDescent="0.25">
      <c r="A57" s="793">
        <v>40</v>
      </c>
      <c r="B57" s="812">
        <v>40925</v>
      </c>
      <c r="C57" s="848" t="s">
        <v>371</v>
      </c>
      <c r="D57" s="848">
        <v>61</v>
      </c>
      <c r="E57" s="799">
        <v>617</v>
      </c>
      <c r="F57" s="799"/>
      <c r="G57" s="799">
        <v>1</v>
      </c>
      <c r="H57" s="974" t="s">
        <v>758</v>
      </c>
      <c r="I57" s="799"/>
      <c r="J57" s="975" t="s">
        <v>761</v>
      </c>
      <c r="K57" s="976" t="s">
        <v>1577</v>
      </c>
      <c r="L57" s="813">
        <v>24071.05</v>
      </c>
      <c r="M57" s="802">
        <v>10</v>
      </c>
      <c r="N57" s="803">
        <f t="shared" si="5"/>
        <v>2407.105</v>
      </c>
      <c r="O57" s="803">
        <f t="shared" si="6"/>
        <v>200.59208333333333</v>
      </c>
      <c r="P57" s="804">
        <v>5</v>
      </c>
      <c r="Q57" s="804">
        <v>8</v>
      </c>
      <c r="R57" s="803">
        <f t="shared" si="7"/>
        <v>13640.261666666665</v>
      </c>
      <c r="S57" s="803">
        <f t="shared" si="8"/>
        <v>10430.788333333334</v>
      </c>
    </row>
    <row r="58" spans="1:19" ht="15.75" x14ac:dyDescent="0.25">
      <c r="A58" s="793">
        <v>41</v>
      </c>
      <c r="B58" s="812">
        <v>40925</v>
      </c>
      <c r="C58" s="848" t="s">
        <v>371</v>
      </c>
      <c r="D58" s="848">
        <v>61</v>
      </c>
      <c r="E58" s="799">
        <v>617</v>
      </c>
      <c r="F58" s="799"/>
      <c r="G58" s="799">
        <v>4</v>
      </c>
      <c r="H58" s="974" t="s">
        <v>759</v>
      </c>
      <c r="I58" s="799"/>
      <c r="J58" s="799" t="s">
        <v>760</v>
      </c>
      <c r="K58" s="976" t="s">
        <v>1577</v>
      </c>
      <c r="L58" s="813">
        <v>23780</v>
      </c>
      <c r="M58" s="802">
        <v>10</v>
      </c>
      <c r="N58" s="803">
        <f t="shared" si="5"/>
        <v>2378</v>
      </c>
      <c r="O58" s="803">
        <f t="shared" si="6"/>
        <v>198.16666666666666</v>
      </c>
      <c r="P58" s="804">
        <v>5</v>
      </c>
      <c r="Q58" s="804">
        <v>8</v>
      </c>
      <c r="R58" s="803">
        <f t="shared" si="7"/>
        <v>13475.333333333334</v>
      </c>
      <c r="S58" s="803">
        <f t="shared" si="8"/>
        <v>10304.666666666666</v>
      </c>
    </row>
    <row r="59" spans="1:19" ht="15.75" x14ac:dyDescent="0.25">
      <c r="A59" s="793">
        <v>42</v>
      </c>
      <c r="B59" s="812">
        <v>41262</v>
      </c>
      <c r="C59" s="848" t="s">
        <v>371</v>
      </c>
      <c r="D59" s="848">
        <v>61</v>
      </c>
      <c r="E59" s="799">
        <v>617</v>
      </c>
      <c r="F59" s="799"/>
      <c r="G59" s="799">
        <v>1</v>
      </c>
      <c r="H59" s="974" t="s">
        <v>846</v>
      </c>
      <c r="I59" s="799" t="s">
        <v>848</v>
      </c>
      <c r="J59" s="799" t="s">
        <v>847</v>
      </c>
      <c r="K59" s="976" t="s">
        <v>1577</v>
      </c>
      <c r="L59" s="813">
        <v>28299.200000000001</v>
      </c>
      <c r="M59" s="802">
        <v>10</v>
      </c>
      <c r="N59" s="803">
        <f t="shared" si="5"/>
        <v>2829.92</v>
      </c>
      <c r="O59" s="803">
        <f t="shared" si="6"/>
        <v>235.82666666666668</v>
      </c>
      <c r="P59" s="804">
        <v>4</v>
      </c>
      <c r="Q59" s="804">
        <v>9</v>
      </c>
      <c r="R59" s="803">
        <f t="shared" si="7"/>
        <v>13442.12</v>
      </c>
      <c r="S59" s="803">
        <f t="shared" si="8"/>
        <v>14857.08</v>
      </c>
    </row>
    <row r="60" spans="1:19" ht="31.5" x14ac:dyDescent="0.25">
      <c r="A60" s="793">
        <v>43</v>
      </c>
      <c r="B60" s="812">
        <v>41262</v>
      </c>
      <c r="C60" s="848" t="s">
        <v>371</v>
      </c>
      <c r="D60" s="848">
        <v>61</v>
      </c>
      <c r="E60" s="799">
        <v>617</v>
      </c>
      <c r="F60" s="799"/>
      <c r="G60" s="799">
        <v>1</v>
      </c>
      <c r="H60" s="974" t="s">
        <v>849</v>
      </c>
      <c r="I60" s="799" t="s">
        <v>851</v>
      </c>
      <c r="J60" s="799" t="s">
        <v>850</v>
      </c>
      <c r="K60" s="976" t="s">
        <v>1577</v>
      </c>
      <c r="L60" s="813">
        <v>2227.5</v>
      </c>
      <c r="M60" s="802">
        <v>10</v>
      </c>
      <c r="N60" s="803">
        <f>IF(M60=0,"N/A",+L60/M60)</f>
        <v>222.75</v>
      </c>
      <c r="O60" s="803">
        <f>IF(M60=0,"N/A",+N60/12)</f>
        <v>18.5625</v>
      </c>
      <c r="P60" s="804">
        <v>4</v>
      </c>
      <c r="Q60" s="804">
        <v>9</v>
      </c>
      <c r="R60" s="803">
        <f>IF(M60=0,"N/A",+N60*P60+O60*Q60)</f>
        <v>1058.0625</v>
      </c>
      <c r="S60" s="803">
        <f t="shared" si="8"/>
        <v>1169.4375</v>
      </c>
    </row>
    <row r="61" spans="1:19" ht="15.75" x14ac:dyDescent="0.25">
      <c r="A61" s="793">
        <v>44</v>
      </c>
      <c r="B61" s="798">
        <v>40504</v>
      </c>
      <c r="C61" s="848" t="s">
        <v>371</v>
      </c>
      <c r="D61" s="848">
        <v>61</v>
      </c>
      <c r="E61" s="799">
        <v>617</v>
      </c>
      <c r="F61" s="795"/>
      <c r="G61" s="795">
        <v>2</v>
      </c>
      <c r="H61" s="980" t="s">
        <v>749</v>
      </c>
      <c r="I61" s="795"/>
      <c r="J61" s="795"/>
      <c r="K61" s="976" t="s">
        <v>1577</v>
      </c>
      <c r="L61" s="893">
        <v>1958.4</v>
      </c>
      <c r="M61" s="802">
        <v>10</v>
      </c>
      <c r="N61" s="803">
        <f t="shared" si="5"/>
        <v>195.84</v>
      </c>
      <c r="O61" s="803">
        <f t="shared" si="6"/>
        <v>16.32</v>
      </c>
      <c r="P61" s="804">
        <v>6</v>
      </c>
      <c r="Q61" s="804">
        <v>10</v>
      </c>
      <c r="R61" s="803">
        <f t="shared" si="7"/>
        <v>1338.24</v>
      </c>
      <c r="S61" s="803">
        <f t="shared" si="8"/>
        <v>620.16000000000008</v>
      </c>
    </row>
    <row r="62" spans="1:19" ht="36" customHeight="1" x14ac:dyDescent="0.25">
      <c r="A62" s="793">
        <v>45</v>
      </c>
      <c r="B62" s="798">
        <v>40040</v>
      </c>
      <c r="C62" s="848" t="s">
        <v>371</v>
      </c>
      <c r="D62" s="848">
        <v>61</v>
      </c>
      <c r="E62" s="799">
        <v>617</v>
      </c>
      <c r="F62" s="795"/>
      <c r="G62" s="795">
        <v>1</v>
      </c>
      <c r="H62" s="980" t="s">
        <v>750</v>
      </c>
      <c r="I62" s="795"/>
      <c r="J62" s="976" t="s">
        <v>751</v>
      </c>
      <c r="K62" s="976" t="s">
        <v>1577</v>
      </c>
      <c r="L62" s="893">
        <v>31440</v>
      </c>
      <c r="M62" s="802">
        <v>10</v>
      </c>
      <c r="N62" s="803">
        <f t="shared" si="5"/>
        <v>3144</v>
      </c>
      <c r="O62" s="803">
        <f t="shared" si="6"/>
        <v>262</v>
      </c>
      <c r="P62" s="804">
        <v>8</v>
      </c>
      <c r="Q62" s="804">
        <v>1</v>
      </c>
      <c r="R62" s="803">
        <f t="shared" si="7"/>
        <v>25414</v>
      </c>
      <c r="S62" s="803">
        <f t="shared" si="8"/>
        <v>6026</v>
      </c>
    </row>
    <row r="63" spans="1:19" ht="15.75" x14ac:dyDescent="0.25">
      <c r="A63" s="793">
        <v>46</v>
      </c>
      <c r="B63" s="798">
        <v>40459</v>
      </c>
      <c r="C63" s="848" t="s">
        <v>371</v>
      </c>
      <c r="D63" s="848">
        <v>61</v>
      </c>
      <c r="E63" s="799">
        <v>617</v>
      </c>
      <c r="F63" s="795"/>
      <c r="G63" s="795">
        <v>1</v>
      </c>
      <c r="H63" s="980" t="s">
        <v>752</v>
      </c>
      <c r="I63" s="795" t="s">
        <v>753</v>
      </c>
      <c r="J63" s="795"/>
      <c r="K63" s="976" t="s">
        <v>1577</v>
      </c>
      <c r="L63" s="893">
        <v>33250</v>
      </c>
      <c r="M63" s="795">
        <v>5</v>
      </c>
      <c r="N63" s="1699"/>
      <c r="O63" s="1699"/>
      <c r="P63" s="1700">
        <v>5</v>
      </c>
      <c r="Q63" s="1700"/>
      <c r="R63" s="1803">
        <v>33250</v>
      </c>
      <c r="S63" s="803">
        <f>IF(M63=0,"N/A",+L63-R63)</f>
        <v>0</v>
      </c>
    </row>
    <row r="64" spans="1:19" ht="30" customHeight="1" x14ac:dyDescent="0.25">
      <c r="A64" s="793">
        <v>47</v>
      </c>
      <c r="B64" s="798">
        <v>36877</v>
      </c>
      <c r="C64" s="848" t="s">
        <v>371</v>
      </c>
      <c r="D64" s="848">
        <v>61</v>
      </c>
      <c r="E64" s="799">
        <v>617</v>
      </c>
      <c r="F64" s="795"/>
      <c r="G64" s="795">
        <v>2</v>
      </c>
      <c r="H64" s="980" t="s">
        <v>840</v>
      </c>
      <c r="I64" s="795"/>
      <c r="J64" s="795"/>
      <c r="K64" s="976" t="s">
        <v>1577</v>
      </c>
      <c r="L64" s="893">
        <v>1000</v>
      </c>
      <c r="M64" s="795">
        <v>10</v>
      </c>
      <c r="N64" s="1699"/>
      <c r="O64" s="1699"/>
      <c r="P64" s="1700">
        <v>10</v>
      </c>
      <c r="Q64" s="1700"/>
      <c r="R64" s="1699">
        <v>1000</v>
      </c>
      <c r="S64" s="1699">
        <f t="shared" si="8"/>
        <v>0</v>
      </c>
    </row>
    <row r="65" spans="1:21" ht="15.75" x14ac:dyDescent="0.25">
      <c r="A65" s="793">
        <v>48</v>
      </c>
      <c r="B65" s="798">
        <v>36889</v>
      </c>
      <c r="C65" s="848" t="s">
        <v>371</v>
      </c>
      <c r="D65" s="848">
        <v>61</v>
      </c>
      <c r="E65" s="799">
        <v>617</v>
      </c>
      <c r="F65" s="795"/>
      <c r="G65" s="795">
        <v>1</v>
      </c>
      <c r="H65" s="980" t="s">
        <v>261</v>
      </c>
      <c r="I65" s="795"/>
      <c r="J65" s="795"/>
      <c r="K65" s="976" t="s">
        <v>1577</v>
      </c>
      <c r="L65" s="801">
        <v>1200</v>
      </c>
      <c r="M65" s="795">
        <v>10</v>
      </c>
      <c r="N65" s="1699"/>
      <c r="O65" s="1699"/>
      <c r="P65" s="1700">
        <v>10</v>
      </c>
      <c r="Q65" s="1700"/>
      <c r="R65" s="1699">
        <v>1200</v>
      </c>
      <c r="S65" s="1699">
        <f t="shared" si="8"/>
        <v>0</v>
      </c>
    </row>
    <row r="66" spans="1:21" ht="31.5" x14ac:dyDescent="0.25">
      <c r="A66" s="793">
        <v>49</v>
      </c>
      <c r="B66" s="798">
        <v>40877</v>
      </c>
      <c r="C66" s="848" t="s">
        <v>371</v>
      </c>
      <c r="D66" s="848">
        <v>61</v>
      </c>
      <c r="E66" s="799">
        <v>617</v>
      </c>
      <c r="F66" s="795"/>
      <c r="G66" s="795">
        <v>1</v>
      </c>
      <c r="H66" s="974" t="s">
        <v>145</v>
      </c>
      <c r="I66" s="795"/>
      <c r="J66" s="795"/>
      <c r="K66" s="976" t="s">
        <v>1577</v>
      </c>
      <c r="L66" s="893">
        <v>6720</v>
      </c>
      <c r="M66" s="795">
        <v>10</v>
      </c>
      <c r="N66" s="803">
        <f>IF(M66=0,"N/A",+L66/M66)</f>
        <v>672</v>
      </c>
      <c r="O66" s="803">
        <f>IF(M66=0,"N/A",+N66/12)</f>
        <v>56</v>
      </c>
      <c r="P66" s="804">
        <v>5</v>
      </c>
      <c r="Q66" s="804">
        <v>10</v>
      </c>
      <c r="R66" s="803">
        <f>IF(M66=0,"N/A",+N66*P66+O66*Q66)</f>
        <v>3920</v>
      </c>
      <c r="S66" s="803">
        <f>IF(M66=0,"N/A",+L66-R66)</f>
        <v>2800</v>
      </c>
    </row>
    <row r="67" spans="1:21" ht="15.75" x14ac:dyDescent="0.25">
      <c r="A67" s="793">
        <v>50</v>
      </c>
      <c r="B67" s="812">
        <v>37434</v>
      </c>
      <c r="C67" s="848" t="s">
        <v>371</v>
      </c>
      <c r="D67" s="848">
        <v>61</v>
      </c>
      <c r="E67" s="799">
        <v>617</v>
      </c>
      <c r="F67" s="795"/>
      <c r="G67" s="795">
        <v>1</v>
      </c>
      <c r="H67" s="981" t="s">
        <v>66</v>
      </c>
      <c r="I67" s="795" t="s">
        <v>350</v>
      </c>
      <c r="J67" s="795" t="s">
        <v>24</v>
      </c>
      <c r="K67" s="976" t="s">
        <v>1577</v>
      </c>
      <c r="L67" s="801">
        <v>2871</v>
      </c>
      <c r="M67" s="1701">
        <v>10</v>
      </c>
      <c r="N67" s="1725"/>
      <c r="O67" s="1699"/>
      <c r="P67" s="1700">
        <v>10</v>
      </c>
      <c r="Q67" s="1700"/>
      <c r="R67" s="1702">
        <v>2871</v>
      </c>
      <c r="S67" s="1699">
        <f t="shared" si="8"/>
        <v>0</v>
      </c>
    </row>
    <row r="68" spans="1:21" ht="15.75" x14ac:dyDescent="0.25">
      <c r="A68" s="793">
        <v>51</v>
      </c>
      <c r="B68" s="812">
        <v>36889</v>
      </c>
      <c r="C68" s="848" t="s">
        <v>371</v>
      </c>
      <c r="D68" s="848">
        <v>61</v>
      </c>
      <c r="E68" s="799">
        <v>617</v>
      </c>
      <c r="F68" s="795">
        <v>127967</v>
      </c>
      <c r="G68" s="795">
        <v>1</v>
      </c>
      <c r="H68" s="981" t="s">
        <v>373</v>
      </c>
      <c r="I68" s="795"/>
      <c r="J68" s="795" t="s">
        <v>374</v>
      </c>
      <c r="K68" s="976" t="s">
        <v>1577</v>
      </c>
      <c r="L68" s="801">
        <v>2000</v>
      </c>
      <c r="M68" s="1701">
        <v>10</v>
      </c>
      <c r="N68" s="1725"/>
      <c r="O68" s="1699"/>
      <c r="P68" s="1700">
        <v>10</v>
      </c>
      <c r="Q68" s="1700"/>
      <c r="R68" s="1702">
        <v>2000</v>
      </c>
      <c r="S68" s="1699">
        <f t="shared" si="8"/>
        <v>0</v>
      </c>
    </row>
    <row r="69" spans="1:21" ht="15.75" x14ac:dyDescent="0.25">
      <c r="A69" s="793">
        <v>52</v>
      </c>
      <c r="B69" s="812">
        <v>36889</v>
      </c>
      <c r="C69" s="848" t="s">
        <v>371</v>
      </c>
      <c r="D69" s="848">
        <v>61</v>
      </c>
      <c r="E69" s="799">
        <v>617</v>
      </c>
      <c r="F69" s="799">
        <v>125433</v>
      </c>
      <c r="G69" s="795">
        <v>1</v>
      </c>
      <c r="H69" s="981" t="s">
        <v>376</v>
      </c>
      <c r="I69" s="795"/>
      <c r="J69" s="795"/>
      <c r="K69" s="976" t="s">
        <v>1577</v>
      </c>
      <c r="L69" s="801">
        <v>3000</v>
      </c>
      <c r="M69" s="1701">
        <v>10</v>
      </c>
      <c r="N69" s="1725"/>
      <c r="O69" s="1699"/>
      <c r="P69" s="1700">
        <v>10</v>
      </c>
      <c r="Q69" s="1700"/>
      <c r="R69" s="1702">
        <v>3000</v>
      </c>
      <c r="S69" s="1699">
        <f t="shared" si="8"/>
        <v>0</v>
      </c>
    </row>
    <row r="70" spans="1:21" ht="15.75" x14ac:dyDescent="0.25">
      <c r="A70" s="793">
        <v>53</v>
      </c>
      <c r="B70" s="812">
        <v>36889</v>
      </c>
      <c r="C70" s="848" t="s">
        <v>371</v>
      </c>
      <c r="D70" s="848">
        <v>61</v>
      </c>
      <c r="E70" s="799">
        <v>617</v>
      </c>
      <c r="F70" s="799">
        <v>125432</v>
      </c>
      <c r="G70" s="795">
        <v>1</v>
      </c>
      <c r="H70" s="973" t="s">
        <v>328</v>
      </c>
      <c r="I70" s="795"/>
      <c r="J70" s="795"/>
      <c r="K70" s="976" t="s">
        <v>1577</v>
      </c>
      <c r="L70" s="801">
        <v>2000</v>
      </c>
      <c r="M70" s="1701">
        <v>10</v>
      </c>
      <c r="N70" s="1725"/>
      <c r="O70" s="1699"/>
      <c r="P70" s="1700">
        <v>10</v>
      </c>
      <c r="Q70" s="1700"/>
      <c r="R70" s="1702">
        <v>2000</v>
      </c>
      <c r="S70" s="1699">
        <f t="shared" si="8"/>
        <v>0</v>
      </c>
    </row>
    <row r="71" spans="1:21" ht="31.5" x14ac:dyDescent="0.25">
      <c r="A71" s="793">
        <v>54</v>
      </c>
      <c r="B71" s="812">
        <v>41926</v>
      </c>
      <c r="C71" s="848" t="s">
        <v>371</v>
      </c>
      <c r="D71" s="848">
        <v>61</v>
      </c>
      <c r="E71" s="799" t="s">
        <v>1107</v>
      </c>
      <c r="F71" s="799"/>
      <c r="G71" s="795">
        <v>3</v>
      </c>
      <c r="H71" s="973" t="s">
        <v>1039</v>
      </c>
      <c r="I71" s="795"/>
      <c r="J71" s="795"/>
      <c r="K71" s="976" t="s">
        <v>1577</v>
      </c>
      <c r="L71" s="801">
        <v>10415.85</v>
      </c>
      <c r="M71" s="802">
        <v>10</v>
      </c>
      <c r="N71" s="803">
        <f t="shared" si="5"/>
        <v>1041.585</v>
      </c>
      <c r="O71" s="803">
        <f t="shared" si="6"/>
        <v>86.798749999999998</v>
      </c>
      <c r="P71" s="804">
        <v>2</v>
      </c>
      <c r="Q71" s="804">
        <v>11</v>
      </c>
      <c r="R71" s="803">
        <f t="shared" si="7"/>
        <v>3037.9562500000002</v>
      </c>
      <c r="S71" s="803">
        <f t="shared" si="8"/>
        <v>7377.8937500000002</v>
      </c>
    </row>
    <row r="72" spans="1:21" ht="15.75" x14ac:dyDescent="0.25">
      <c r="A72" s="793">
        <v>55</v>
      </c>
      <c r="B72" s="812">
        <v>39475</v>
      </c>
      <c r="C72" s="848" t="s">
        <v>371</v>
      </c>
      <c r="D72" s="848">
        <v>61</v>
      </c>
      <c r="E72" s="799">
        <v>617</v>
      </c>
      <c r="F72" s="799"/>
      <c r="G72" s="799">
        <v>1</v>
      </c>
      <c r="H72" s="973" t="s">
        <v>351</v>
      </c>
      <c r="I72" s="799"/>
      <c r="J72" s="799"/>
      <c r="K72" s="976" t="s">
        <v>1577</v>
      </c>
      <c r="L72" s="801">
        <v>1200</v>
      </c>
      <c r="M72" s="802">
        <v>10</v>
      </c>
      <c r="N72" s="803">
        <f t="shared" si="5"/>
        <v>120</v>
      </c>
      <c r="O72" s="803">
        <f t="shared" si="6"/>
        <v>10</v>
      </c>
      <c r="P72" s="804">
        <v>9</v>
      </c>
      <c r="Q72" s="804">
        <v>8</v>
      </c>
      <c r="R72" s="803">
        <f t="shared" si="7"/>
        <v>1160</v>
      </c>
      <c r="S72" s="803">
        <f t="shared" si="8"/>
        <v>40</v>
      </c>
    </row>
    <row r="73" spans="1:21" ht="15.75" x14ac:dyDescent="0.25">
      <c r="A73" s="793">
        <v>56</v>
      </c>
      <c r="B73" s="812">
        <v>36889</v>
      </c>
      <c r="C73" s="848" t="s">
        <v>371</v>
      </c>
      <c r="D73" s="848">
        <v>61</v>
      </c>
      <c r="E73" s="799">
        <v>617</v>
      </c>
      <c r="F73" s="795"/>
      <c r="G73" s="795">
        <v>1</v>
      </c>
      <c r="H73" s="981" t="s">
        <v>841</v>
      </c>
      <c r="I73" s="795"/>
      <c r="J73" s="795"/>
      <c r="K73" s="976" t="s">
        <v>1577</v>
      </c>
      <c r="L73" s="801">
        <v>2000</v>
      </c>
      <c r="M73" s="802">
        <v>10</v>
      </c>
      <c r="N73" s="1699"/>
      <c r="O73" s="1699"/>
      <c r="P73" s="1700">
        <v>10</v>
      </c>
      <c r="Q73" s="1700"/>
      <c r="R73" s="1702">
        <v>2000</v>
      </c>
      <c r="S73" s="1699">
        <f>IF(M73=0,"N/A",+L73-R73)</f>
        <v>0</v>
      </c>
    </row>
    <row r="74" spans="1:21" ht="15.75" x14ac:dyDescent="0.25">
      <c r="A74" s="793">
        <v>57</v>
      </c>
      <c r="B74" s="812">
        <v>36889</v>
      </c>
      <c r="C74" s="848" t="s">
        <v>371</v>
      </c>
      <c r="D74" s="848">
        <v>61</v>
      </c>
      <c r="E74" s="799">
        <v>617</v>
      </c>
      <c r="F74" s="795"/>
      <c r="G74" s="795">
        <v>1</v>
      </c>
      <c r="H74" s="981" t="s">
        <v>377</v>
      </c>
      <c r="I74" s="795"/>
      <c r="J74" s="795"/>
      <c r="K74" s="976" t="s">
        <v>1577</v>
      </c>
      <c r="L74" s="801">
        <v>2664.81</v>
      </c>
      <c r="M74" s="802">
        <v>10</v>
      </c>
      <c r="N74" s="1699"/>
      <c r="O74" s="1699"/>
      <c r="P74" s="1700">
        <v>10</v>
      </c>
      <c r="Q74" s="1700"/>
      <c r="R74" s="1702">
        <v>2664.81</v>
      </c>
      <c r="S74" s="1699">
        <f>IF(M74=0,"N/A",+L74-R74)</f>
        <v>0</v>
      </c>
      <c r="T74" s="1703"/>
    </row>
    <row r="75" spans="1:21" ht="15.75" x14ac:dyDescent="0.25">
      <c r="A75" s="793">
        <v>58</v>
      </c>
      <c r="B75" s="812">
        <v>36888</v>
      </c>
      <c r="C75" s="848" t="s">
        <v>371</v>
      </c>
      <c r="D75" s="848">
        <v>61</v>
      </c>
      <c r="E75" s="799">
        <v>617</v>
      </c>
      <c r="F75" s="795">
        <v>35210</v>
      </c>
      <c r="G75" s="795">
        <v>1</v>
      </c>
      <c r="H75" s="981" t="s">
        <v>354</v>
      </c>
      <c r="I75" s="795"/>
      <c r="J75" s="795"/>
      <c r="K75" s="976" t="s">
        <v>1577</v>
      </c>
      <c r="L75" s="801">
        <v>400</v>
      </c>
      <c r="M75" s="802">
        <v>10</v>
      </c>
      <c r="N75" s="1699"/>
      <c r="O75" s="1699"/>
      <c r="P75" s="1700">
        <v>10</v>
      </c>
      <c r="Q75" s="1700"/>
      <c r="R75" s="1702">
        <v>400</v>
      </c>
      <c r="S75" s="1699">
        <f>IF(M75=0,"N/A",+L75-R75)</f>
        <v>0</v>
      </c>
    </row>
    <row r="76" spans="1:21" ht="31.5" x14ac:dyDescent="0.25">
      <c r="A76" s="793">
        <v>59</v>
      </c>
      <c r="B76" s="798">
        <v>40352</v>
      </c>
      <c r="C76" s="848" t="s">
        <v>371</v>
      </c>
      <c r="D76" s="799">
        <v>61</v>
      </c>
      <c r="E76" s="799">
        <v>611</v>
      </c>
      <c r="F76" s="795"/>
      <c r="G76" s="795">
        <v>2</v>
      </c>
      <c r="H76" s="973" t="s">
        <v>563</v>
      </c>
      <c r="I76" s="799" t="s">
        <v>560</v>
      </c>
      <c r="J76" s="799" t="s">
        <v>561</v>
      </c>
      <c r="K76" s="976" t="s">
        <v>1577</v>
      </c>
      <c r="L76" s="893">
        <v>853.38</v>
      </c>
      <c r="M76" s="802">
        <v>5</v>
      </c>
      <c r="N76" s="810"/>
      <c r="O76" s="810"/>
      <c r="P76" s="811">
        <v>5</v>
      </c>
      <c r="Q76" s="811"/>
      <c r="R76" s="810">
        <v>853.38</v>
      </c>
      <c r="S76" s="810">
        <f t="shared" si="8"/>
        <v>0</v>
      </c>
      <c r="U76" s="814"/>
    </row>
    <row r="77" spans="1:21" ht="15.75" x14ac:dyDescent="0.25">
      <c r="A77" s="793">
        <v>60</v>
      </c>
      <c r="B77" s="812">
        <v>42643</v>
      </c>
      <c r="C77" s="848" t="s">
        <v>371</v>
      </c>
      <c r="D77" s="848">
        <v>61</v>
      </c>
      <c r="E77" s="837">
        <v>611</v>
      </c>
      <c r="F77" s="892"/>
      <c r="G77" s="799">
        <v>1</v>
      </c>
      <c r="H77" s="973" t="s">
        <v>1500</v>
      </c>
      <c r="I77" s="795"/>
      <c r="J77" s="795"/>
      <c r="K77" s="976" t="s">
        <v>1577</v>
      </c>
      <c r="L77" s="801">
        <v>147518.88</v>
      </c>
      <c r="M77" s="802">
        <v>10</v>
      </c>
      <c r="N77" s="803">
        <f t="shared" si="5"/>
        <v>14751.888000000001</v>
      </c>
      <c r="O77" s="803">
        <f t="shared" si="6"/>
        <v>1229.3240000000001</v>
      </c>
      <c r="P77" s="1698">
        <v>1</v>
      </c>
      <c r="Q77" s="804"/>
      <c r="R77" s="803">
        <f t="shared" si="7"/>
        <v>14751.888000000001</v>
      </c>
      <c r="S77" s="803">
        <f t="shared" si="8"/>
        <v>132766.992</v>
      </c>
    </row>
    <row r="78" spans="1:21" ht="31.5" x14ac:dyDescent="0.25">
      <c r="A78" s="793">
        <v>61</v>
      </c>
      <c r="B78" s="812">
        <v>42643</v>
      </c>
      <c r="C78" s="848" t="s">
        <v>371</v>
      </c>
      <c r="D78" s="848">
        <v>61</v>
      </c>
      <c r="E78" s="837">
        <v>619</v>
      </c>
      <c r="F78" s="892"/>
      <c r="G78" s="799">
        <v>1</v>
      </c>
      <c r="H78" s="973" t="s">
        <v>1501</v>
      </c>
      <c r="I78" s="795"/>
      <c r="J78" s="795"/>
      <c r="K78" s="976" t="s">
        <v>1577</v>
      </c>
      <c r="L78" s="801">
        <v>20532</v>
      </c>
      <c r="M78" s="802">
        <v>10</v>
      </c>
      <c r="N78" s="803">
        <f t="shared" si="5"/>
        <v>2053.1999999999998</v>
      </c>
      <c r="O78" s="803">
        <f t="shared" si="6"/>
        <v>171.1</v>
      </c>
      <c r="P78" s="804">
        <v>1</v>
      </c>
      <c r="Q78" s="804"/>
      <c r="R78" s="803">
        <f t="shared" si="7"/>
        <v>2053.1999999999998</v>
      </c>
      <c r="S78" s="803">
        <f t="shared" si="8"/>
        <v>18478.8</v>
      </c>
    </row>
    <row r="79" spans="1:21" ht="15.75" x14ac:dyDescent="0.25">
      <c r="A79" s="793">
        <v>62</v>
      </c>
      <c r="B79" s="812">
        <v>42643</v>
      </c>
      <c r="C79" s="848" t="s">
        <v>371</v>
      </c>
      <c r="D79" s="848">
        <v>61</v>
      </c>
      <c r="E79" s="837">
        <v>617</v>
      </c>
      <c r="F79" s="892"/>
      <c r="G79" s="799">
        <v>1</v>
      </c>
      <c r="H79" s="973" t="s">
        <v>1502</v>
      </c>
      <c r="I79" s="795" t="s">
        <v>1503</v>
      </c>
      <c r="J79" s="795" t="s">
        <v>1504</v>
      </c>
      <c r="K79" s="976" t="s">
        <v>1577</v>
      </c>
      <c r="L79" s="801">
        <v>94400</v>
      </c>
      <c r="M79" s="802">
        <v>10</v>
      </c>
      <c r="N79" s="803">
        <f t="shared" si="5"/>
        <v>9440</v>
      </c>
      <c r="O79" s="803">
        <f t="shared" si="6"/>
        <v>786.66666666666663</v>
      </c>
      <c r="P79" s="804">
        <v>1</v>
      </c>
      <c r="Q79" s="804"/>
      <c r="R79" s="803">
        <f t="shared" si="7"/>
        <v>9440</v>
      </c>
      <c r="S79" s="803">
        <f t="shared" si="8"/>
        <v>84960</v>
      </c>
    </row>
    <row r="80" spans="1:21" ht="31.5" x14ac:dyDescent="0.25">
      <c r="A80" s="793">
        <v>63</v>
      </c>
      <c r="B80" s="812">
        <v>42643</v>
      </c>
      <c r="C80" s="848" t="s">
        <v>1508</v>
      </c>
      <c r="D80" s="848">
        <v>61</v>
      </c>
      <c r="E80" s="837">
        <v>631</v>
      </c>
      <c r="F80" s="892"/>
      <c r="G80" s="799">
        <v>1</v>
      </c>
      <c r="H80" s="973" t="s">
        <v>1505</v>
      </c>
      <c r="I80" s="795"/>
      <c r="J80" s="1028"/>
      <c r="K80" s="976" t="s">
        <v>1577</v>
      </c>
      <c r="L80" s="801">
        <v>274291</v>
      </c>
      <c r="M80" s="802">
        <v>10</v>
      </c>
      <c r="N80" s="803">
        <f t="shared" si="5"/>
        <v>27429.1</v>
      </c>
      <c r="O80" s="803">
        <f t="shared" si="6"/>
        <v>2285.7583333333332</v>
      </c>
      <c r="P80" s="804">
        <v>1</v>
      </c>
      <c r="Q80" s="804"/>
      <c r="R80" s="803">
        <f t="shared" si="7"/>
        <v>27429.1</v>
      </c>
      <c r="S80" s="803">
        <f t="shared" si="8"/>
        <v>246861.9</v>
      </c>
    </row>
    <row r="81" spans="1:21" ht="15.75" x14ac:dyDescent="0.25">
      <c r="A81" s="793">
        <v>64</v>
      </c>
      <c r="B81" s="812">
        <v>42643</v>
      </c>
      <c r="C81" s="848" t="s">
        <v>371</v>
      </c>
      <c r="D81" s="848">
        <v>61</v>
      </c>
      <c r="E81" s="837">
        <v>631</v>
      </c>
      <c r="F81" s="892"/>
      <c r="G81" s="799">
        <v>1</v>
      </c>
      <c r="H81" s="973" t="s">
        <v>1506</v>
      </c>
      <c r="I81" s="795"/>
      <c r="J81" s="795"/>
      <c r="K81" s="976" t="s">
        <v>1577</v>
      </c>
      <c r="L81" s="801">
        <v>399430</v>
      </c>
      <c r="M81" s="802">
        <v>10</v>
      </c>
      <c r="N81" s="803">
        <f t="shared" si="5"/>
        <v>39943</v>
      </c>
      <c r="O81" s="803">
        <f t="shared" si="6"/>
        <v>3328.5833333333335</v>
      </c>
      <c r="P81" s="804">
        <v>1</v>
      </c>
      <c r="Q81" s="804"/>
      <c r="R81" s="803">
        <f t="shared" si="7"/>
        <v>39943</v>
      </c>
      <c r="S81" s="803">
        <f t="shared" si="8"/>
        <v>359487</v>
      </c>
    </row>
    <row r="82" spans="1:21" ht="31.5" x14ac:dyDescent="0.25">
      <c r="A82" s="793">
        <v>65</v>
      </c>
      <c r="B82" s="812">
        <v>42669</v>
      </c>
      <c r="C82" s="848" t="s">
        <v>371</v>
      </c>
      <c r="D82" s="848">
        <v>61</v>
      </c>
      <c r="E82" s="837">
        <v>631</v>
      </c>
      <c r="F82" s="892"/>
      <c r="G82" s="799">
        <v>1</v>
      </c>
      <c r="H82" s="973" t="s">
        <v>1507</v>
      </c>
      <c r="I82" s="795"/>
      <c r="J82" s="795"/>
      <c r="K82" s="976" t="s">
        <v>1577</v>
      </c>
      <c r="L82" s="801">
        <v>17899.41</v>
      </c>
      <c r="M82" s="802">
        <v>10</v>
      </c>
      <c r="N82" s="803">
        <f t="shared" si="5"/>
        <v>1789.941</v>
      </c>
      <c r="O82" s="803">
        <f t="shared" si="6"/>
        <v>149.16175000000001</v>
      </c>
      <c r="P82" s="804">
        <v>1</v>
      </c>
      <c r="Q82" s="804"/>
      <c r="R82" s="803">
        <f t="shared" si="7"/>
        <v>1789.941</v>
      </c>
      <c r="S82" s="803">
        <f t="shared" ref="S82:S90" si="9">IF(M82=0,"N/A",+L82-R82)</f>
        <v>16109.468999999999</v>
      </c>
    </row>
    <row r="83" spans="1:21" ht="31.5" x14ac:dyDescent="0.25">
      <c r="A83" s="793">
        <v>66</v>
      </c>
      <c r="B83" s="798">
        <v>42643</v>
      </c>
      <c r="C83" s="848" t="s">
        <v>371</v>
      </c>
      <c r="D83" s="799">
        <v>61</v>
      </c>
      <c r="E83" s="799">
        <v>632</v>
      </c>
      <c r="F83" s="795"/>
      <c r="G83" s="795">
        <v>1</v>
      </c>
      <c r="H83" s="973" t="s">
        <v>1509</v>
      </c>
      <c r="I83" s="799" t="s">
        <v>1510</v>
      </c>
      <c r="J83" s="799" t="s">
        <v>1511</v>
      </c>
      <c r="K83" s="976" t="s">
        <v>1577</v>
      </c>
      <c r="L83" s="893">
        <v>26078</v>
      </c>
      <c r="M83" s="802">
        <v>5</v>
      </c>
      <c r="N83" s="803">
        <f t="shared" si="5"/>
        <v>5215.6000000000004</v>
      </c>
      <c r="O83" s="803">
        <f t="shared" si="6"/>
        <v>434.63333333333338</v>
      </c>
      <c r="P83" s="804">
        <v>1</v>
      </c>
      <c r="Q83" s="804"/>
      <c r="R83" s="803">
        <f t="shared" si="7"/>
        <v>5215.6000000000004</v>
      </c>
      <c r="S83" s="803">
        <f t="shared" si="9"/>
        <v>20862.400000000001</v>
      </c>
    </row>
    <row r="84" spans="1:21" ht="15.75" x14ac:dyDescent="0.25">
      <c r="A84" s="793">
        <v>67</v>
      </c>
      <c r="B84" s="798">
        <v>42643</v>
      </c>
      <c r="C84" s="848" t="s">
        <v>371</v>
      </c>
      <c r="D84" s="799">
        <v>61</v>
      </c>
      <c r="E84" s="799">
        <v>632</v>
      </c>
      <c r="F84" s="795"/>
      <c r="G84" s="795">
        <v>1</v>
      </c>
      <c r="H84" s="973" t="s">
        <v>915</v>
      </c>
      <c r="I84" s="799" t="s">
        <v>1512</v>
      </c>
      <c r="J84" s="799" t="s">
        <v>1513</v>
      </c>
      <c r="K84" s="976" t="s">
        <v>1577</v>
      </c>
      <c r="L84" s="893">
        <v>44840</v>
      </c>
      <c r="M84" s="802">
        <v>5</v>
      </c>
      <c r="N84" s="803">
        <f t="shared" si="5"/>
        <v>8968</v>
      </c>
      <c r="O84" s="803">
        <f t="shared" si="6"/>
        <v>747.33333333333337</v>
      </c>
      <c r="P84" s="804">
        <v>1</v>
      </c>
      <c r="Q84" s="804"/>
      <c r="R84" s="803">
        <f t="shared" si="7"/>
        <v>8968</v>
      </c>
      <c r="S84" s="803">
        <f t="shared" si="9"/>
        <v>35872</v>
      </c>
    </row>
    <row r="85" spans="1:21" ht="15.75" x14ac:dyDescent="0.25">
      <c r="A85" s="793">
        <v>68</v>
      </c>
      <c r="B85" s="798">
        <v>42452</v>
      </c>
      <c r="C85" s="848" t="s">
        <v>371</v>
      </c>
      <c r="D85" s="799">
        <v>61</v>
      </c>
      <c r="E85" s="799">
        <v>2651</v>
      </c>
      <c r="F85" s="795"/>
      <c r="G85" s="795">
        <v>1</v>
      </c>
      <c r="H85" s="973" t="s">
        <v>1514</v>
      </c>
      <c r="I85" s="799" t="s">
        <v>1515</v>
      </c>
      <c r="J85" s="799" t="s">
        <v>1516</v>
      </c>
      <c r="K85" s="976" t="s">
        <v>1577</v>
      </c>
      <c r="L85" s="893">
        <v>15500</v>
      </c>
      <c r="M85" s="802">
        <v>10</v>
      </c>
      <c r="N85" s="803">
        <f t="shared" si="5"/>
        <v>1550</v>
      </c>
      <c r="O85" s="803">
        <f t="shared" si="6"/>
        <v>129.16666666666666</v>
      </c>
      <c r="P85" s="804">
        <v>1</v>
      </c>
      <c r="Q85" s="804">
        <v>6</v>
      </c>
      <c r="R85" s="803">
        <f t="shared" si="7"/>
        <v>2325</v>
      </c>
      <c r="S85" s="803">
        <f t="shared" si="9"/>
        <v>13175</v>
      </c>
    </row>
    <row r="86" spans="1:21" ht="46.5" customHeight="1" x14ac:dyDescent="0.25">
      <c r="A86" s="793">
        <v>69</v>
      </c>
      <c r="B86" s="798">
        <v>42493</v>
      </c>
      <c r="C86" s="848" t="s">
        <v>371</v>
      </c>
      <c r="D86" s="799">
        <v>61</v>
      </c>
      <c r="E86" s="799">
        <v>2614</v>
      </c>
      <c r="F86" s="795"/>
      <c r="G86" s="795">
        <v>3</v>
      </c>
      <c r="H86" s="973" t="s">
        <v>1537</v>
      </c>
      <c r="I86" s="799"/>
      <c r="J86" s="799" t="s">
        <v>1396</v>
      </c>
      <c r="K86" s="976" t="s">
        <v>1577</v>
      </c>
      <c r="L86" s="893">
        <v>115500</v>
      </c>
      <c r="M86" s="802">
        <v>10</v>
      </c>
      <c r="N86" s="803">
        <f t="shared" si="5"/>
        <v>11550</v>
      </c>
      <c r="O86" s="803">
        <f t="shared" si="6"/>
        <v>962.5</v>
      </c>
      <c r="P86" s="804">
        <v>1</v>
      </c>
      <c r="Q86" s="804">
        <v>4</v>
      </c>
      <c r="R86" s="803">
        <f t="shared" si="7"/>
        <v>15400</v>
      </c>
      <c r="S86" s="803">
        <f t="shared" si="9"/>
        <v>100100</v>
      </c>
    </row>
    <row r="87" spans="1:21" ht="24" customHeight="1" x14ac:dyDescent="0.25">
      <c r="A87" s="793">
        <v>70</v>
      </c>
      <c r="B87" s="798">
        <v>42517</v>
      </c>
      <c r="C87" s="848">
        <v>6</v>
      </c>
      <c r="D87" s="799">
        <v>61</v>
      </c>
      <c r="E87" s="799">
        <v>617</v>
      </c>
      <c r="F87" s="795"/>
      <c r="G87" s="795">
        <v>1</v>
      </c>
      <c r="H87" s="973" t="s">
        <v>197</v>
      </c>
      <c r="I87" s="799"/>
      <c r="J87" s="799" t="s">
        <v>1396</v>
      </c>
      <c r="K87" s="976" t="s">
        <v>1602</v>
      </c>
      <c r="L87" s="893">
        <v>28500</v>
      </c>
      <c r="M87" s="802">
        <v>5</v>
      </c>
      <c r="N87" s="803">
        <f t="shared" si="5"/>
        <v>5700</v>
      </c>
      <c r="O87" s="803">
        <f t="shared" si="6"/>
        <v>475</v>
      </c>
      <c r="P87" s="804">
        <v>1</v>
      </c>
      <c r="Q87" s="804">
        <v>4</v>
      </c>
      <c r="R87" s="803">
        <f t="shared" si="7"/>
        <v>7600</v>
      </c>
      <c r="S87" s="803">
        <f t="shared" si="9"/>
        <v>20900</v>
      </c>
    </row>
    <row r="88" spans="1:21" ht="46.5" customHeight="1" x14ac:dyDescent="0.25">
      <c r="A88" s="793">
        <v>71</v>
      </c>
      <c r="B88" s="798">
        <v>40260</v>
      </c>
      <c r="C88" s="848">
        <v>1</v>
      </c>
      <c r="D88" s="799">
        <v>61</v>
      </c>
      <c r="E88" s="799">
        <v>614</v>
      </c>
      <c r="F88" s="795"/>
      <c r="G88" s="795">
        <v>1</v>
      </c>
      <c r="H88" s="973" t="s">
        <v>546</v>
      </c>
      <c r="I88" s="799"/>
      <c r="J88" s="799" t="s">
        <v>950</v>
      </c>
      <c r="K88" s="976" t="s">
        <v>1105</v>
      </c>
      <c r="L88" s="893">
        <v>6184.96</v>
      </c>
      <c r="M88" s="802">
        <v>3</v>
      </c>
      <c r="N88" s="1699"/>
      <c r="O88" s="1699"/>
      <c r="P88" s="1700">
        <v>3</v>
      </c>
      <c r="Q88" s="1700"/>
      <c r="R88" s="1699">
        <v>6184.96</v>
      </c>
      <c r="S88" s="1699">
        <f t="shared" si="9"/>
        <v>0</v>
      </c>
    </row>
    <row r="89" spans="1:21" ht="29.25" customHeight="1" x14ac:dyDescent="0.25">
      <c r="A89" s="793">
        <v>72</v>
      </c>
      <c r="B89" s="798">
        <v>42517</v>
      </c>
      <c r="C89" s="848">
        <v>8</v>
      </c>
      <c r="D89" s="799">
        <v>61</v>
      </c>
      <c r="E89" s="799">
        <v>2611</v>
      </c>
      <c r="F89" s="795"/>
      <c r="G89" s="795">
        <v>1</v>
      </c>
      <c r="H89" s="973" t="s">
        <v>1524</v>
      </c>
      <c r="I89" s="799" t="s">
        <v>1466</v>
      </c>
      <c r="J89" s="799" t="s">
        <v>1525</v>
      </c>
      <c r="K89" s="976" t="s">
        <v>1498</v>
      </c>
      <c r="L89" s="893">
        <v>7799.99</v>
      </c>
      <c r="M89" s="802">
        <v>10</v>
      </c>
      <c r="N89" s="803">
        <f t="shared" si="5"/>
        <v>779.99900000000002</v>
      </c>
      <c r="O89" s="803">
        <f t="shared" si="6"/>
        <v>64.999916666666664</v>
      </c>
      <c r="P89" s="804">
        <v>1</v>
      </c>
      <c r="Q89" s="804">
        <v>4</v>
      </c>
      <c r="R89" s="803">
        <f t="shared" si="7"/>
        <v>1039.9986666666666</v>
      </c>
      <c r="S89" s="803">
        <f t="shared" si="9"/>
        <v>6759.9913333333334</v>
      </c>
    </row>
    <row r="90" spans="1:21" ht="21.75" customHeight="1" x14ac:dyDescent="0.25">
      <c r="A90" s="793">
        <v>73</v>
      </c>
      <c r="B90" s="798">
        <v>42517</v>
      </c>
      <c r="C90" s="848"/>
      <c r="D90" s="799">
        <v>61</v>
      </c>
      <c r="E90" s="799">
        <v>617</v>
      </c>
      <c r="F90" s="795"/>
      <c r="G90" s="795">
        <v>2</v>
      </c>
      <c r="H90" s="973" t="s">
        <v>1502</v>
      </c>
      <c r="I90" s="799" t="s">
        <v>1690</v>
      </c>
      <c r="J90" s="799"/>
      <c r="K90" s="976"/>
      <c r="L90" s="893">
        <v>74576</v>
      </c>
      <c r="M90" s="802">
        <v>10</v>
      </c>
      <c r="N90" s="803">
        <f t="shared" si="5"/>
        <v>7457.6</v>
      </c>
      <c r="O90" s="803">
        <f t="shared" si="6"/>
        <v>621.4666666666667</v>
      </c>
      <c r="P90" s="804">
        <v>1</v>
      </c>
      <c r="Q90" s="804">
        <v>4</v>
      </c>
      <c r="R90" s="803">
        <f t="shared" si="7"/>
        <v>9943.4666666666672</v>
      </c>
      <c r="S90" s="803">
        <f t="shared" si="9"/>
        <v>64632.533333333333</v>
      </c>
    </row>
    <row r="91" spans="1:21" ht="21.75" customHeight="1" x14ac:dyDescent="0.25">
      <c r="A91" s="793">
        <v>74</v>
      </c>
      <c r="B91" s="1774">
        <v>42800</v>
      </c>
      <c r="C91" s="1308">
        <v>7</v>
      </c>
      <c r="D91" s="1293">
        <v>61</v>
      </c>
      <c r="E91" s="1293" t="s">
        <v>1747</v>
      </c>
      <c r="F91" s="1775"/>
      <c r="G91" s="1308">
        <v>4</v>
      </c>
      <c r="H91" s="1295" t="s">
        <v>1764</v>
      </c>
      <c r="I91" s="1293" t="s">
        <v>1765</v>
      </c>
      <c r="J91" s="1293"/>
      <c r="K91" s="1296" t="s">
        <v>1305</v>
      </c>
      <c r="L91" s="1297">
        <v>19729.599999999999</v>
      </c>
      <c r="M91" s="1298">
        <v>10</v>
      </c>
      <c r="N91" s="1301">
        <f>IF(M91=0,"N/A",+L91/M91)</f>
        <v>1972.9599999999998</v>
      </c>
      <c r="O91" s="1672">
        <f>IF(M91=0,"N/A",+N91/12)</f>
        <v>164.41333333333333</v>
      </c>
      <c r="P91" s="1302"/>
      <c r="Q91" s="1302">
        <v>6</v>
      </c>
      <c r="R91" s="1301">
        <f>IF(M91=0,"N/A",+N91*P91+O91*Q91)</f>
        <v>986.48</v>
      </c>
      <c r="S91" s="1301">
        <f>IF(M91=0,"N/A",+L91-R91)</f>
        <v>18743.12</v>
      </c>
    </row>
    <row r="92" spans="1:21" ht="15.75" x14ac:dyDescent="0.25">
      <c r="A92" s="892"/>
      <c r="B92" s="1730"/>
      <c r="C92" s="903"/>
      <c r="D92" s="903"/>
      <c r="E92" s="903"/>
      <c r="F92" s="892"/>
      <c r="G92" s="795"/>
      <c r="H92" s="981"/>
      <c r="I92" s="892"/>
      <c r="J92" s="892"/>
      <c r="K92" s="976"/>
      <c r="L92" s="904">
        <f>SUM(L18:L90)</f>
        <v>3561407.0500000012</v>
      </c>
      <c r="M92" s="905"/>
      <c r="N92" s="904">
        <f>SUM(N19:N90)</f>
        <v>421238.70699999988</v>
      </c>
      <c r="O92" s="904">
        <f>SUM(O18:O91)</f>
        <v>35520.967250000009</v>
      </c>
      <c r="P92" s="905"/>
      <c r="Q92" s="905" t="s">
        <v>1751</v>
      </c>
      <c r="R92" s="904">
        <f>SUM(R19:R90)</f>
        <v>853943.59775000019</v>
      </c>
      <c r="S92" s="904">
        <f>SUM(S19:S90)</f>
        <v>2692263.4522499996</v>
      </c>
      <c r="T92" s="18"/>
      <c r="U92" s="18"/>
    </row>
    <row r="93" spans="1:21" ht="15" x14ac:dyDescent="0.3">
      <c r="B93" s="184"/>
      <c r="C93" s="364"/>
      <c r="D93" s="364"/>
      <c r="E93" s="364"/>
      <c r="F93" s="114"/>
      <c r="G93" s="184"/>
      <c r="H93" s="114"/>
      <c r="I93" s="114"/>
      <c r="J93" s="114"/>
      <c r="K93" s="1530"/>
      <c r="L93" s="114"/>
      <c r="M93" s="115"/>
      <c r="N93" s="115"/>
      <c r="O93" s="115"/>
      <c r="P93" s="115"/>
      <c r="Q93" s="115"/>
      <c r="R93" s="115"/>
      <c r="S93" s="115"/>
    </row>
    <row r="94" spans="1:21" ht="15" x14ac:dyDescent="0.3">
      <c r="B94" s="184"/>
      <c r="C94" s="364"/>
      <c r="D94" s="364" t="s">
        <v>1691</v>
      </c>
      <c r="E94" s="364"/>
      <c r="F94" s="114"/>
      <c r="G94" s="184"/>
      <c r="H94" s="114"/>
      <c r="I94" s="114"/>
      <c r="J94" s="114"/>
      <c r="K94" s="1043"/>
      <c r="L94" s="114"/>
      <c r="M94" s="115"/>
      <c r="N94" s="115"/>
      <c r="O94" s="199"/>
      <c r="P94" s="115"/>
      <c r="Q94" s="115"/>
      <c r="R94" s="118"/>
      <c r="S94" s="115"/>
    </row>
    <row r="95" spans="1:21" ht="15" x14ac:dyDescent="0.3">
      <c r="B95" s="1696">
        <v>611</v>
      </c>
      <c r="C95" s="1704">
        <v>13535.42</v>
      </c>
      <c r="D95" s="364"/>
      <c r="E95" s="364"/>
      <c r="F95" s="114"/>
      <c r="G95" s="184"/>
      <c r="H95" s="114"/>
      <c r="I95" s="114"/>
      <c r="J95" s="114"/>
      <c r="K95" s="1043"/>
      <c r="L95" s="114"/>
      <c r="M95" s="115"/>
      <c r="N95" s="115"/>
      <c r="O95" s="115"/>
      <c r="P95" s="115"/>
      <c r="Q95" s="115"/>
      <c r="R95" s="118"/>
      <c r="S95" s="115"/>
    </row>
    <row r="96" spans="1:21" ht="15" x14ac:dyDescent="0.3">
      <c r="B96" s="1696">
        <v>613</v>
      </c>
      <c r="C96" s="1704">
        <v>6571.06</v>
      </c>
      <c r="D96" s="364"/>
      <c r="E96" s="364"/>
      <c r="F96" s="114"/>
      <c r="G96" s="184"/>
      <c r="H96" s="114"/>
      <c r="I96" s="114"/>
      <c r="J96" s="114"/>
      <c r="K96" s="1043"/>
      <c r="L96" s="114"/>
      <c r="M96" s="115"/>
      <c r="N96" s="115"/>
      <c r="O96" s="115"/>
      <c r="P96" s="115"/>
      <c r="Q96" s="115"/>
      <c r="R96" s="115"/>
      <c r="S96" s="115"/>
    </row>
    <row r="97" spans="1:19" ht="15" x14ac:dyDescent="0.3">
      <c r="B97" s="1696">
        <v>614</v>
      </c>
      <c r="C97" s="1704">
        <v>1779.17</v>
      </c>
      <c r="D97" s="364"/>
      <c r="E97" s="364"/>
      <c r="F97" s="114"/>
      <c r="G97" s="184"/>
      <c r="H97" s="114"/>
      <c r="I97" s="114"/>
      <c r="J97" s="114"/>
      <c r="K97" s="1043"/>
      <c r="L97" s="114"/>
      <c r="M97" s="115"/>
      <c r="N97" s="115"/>
      <c r="O97" s="115"/>
      <c r="P97" s="115"/>
      <c r="Q97" s="115"/>
      <c r="R97" s="118"/>
      <c r="S97" s="115"/>
    </row>
    <row r="98" spans="1:19" ht="15" x14ac:dyDescent="0.3">
      <c r="B98" s="1696">
        <v>617</v>
      </c>
      <c r="C98" s="1704">
        <v>3204.44</v>
      </c>
      <c r="D98" s="364"/>
      <c r="E98" s="364"/>
      <c r="F98" s="114"/>
      <c r="G98" s="184"/>
      <c r="H98" s="114"/>
      <c r="I98" s="114"/>
      <c r="J98" s="114"/>
      <c r="K98" s="1043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696">
        <v>619</v>
      </c>
      <c r="C99" s="1704">
        <v>1722.95</v>
      </c>
      <c r="D99" s="364"/>
      <c r="E99" s="364"/>
      <c r="F99" s="114"/>
      <c r="G99" s="184"/>
      <c r="H99" s="114"/>
      <c r="I99" s="114"/>
      <c r="J99" s="114"/>
      <c r="K99" s="1043"/>
      <c r="L99" s="114"/>
      <c r="M99" s="115"/>
      <c r="N99" s="115"/>
      <c r="O99" s="115"/>
      <c r="P99" s="115"/>
      <c r="Q99" s="115"/>
      <c r="R99" s="115"/>
      <c r="S99" s="115"/>
    </row>
    <row r="100" spans="1:19" ht="15" x14ac:dyDescent="0.3">
      <c r="B100" s="1697">
        <v>2631</v>
      </c>
      <c r="C100" s="1652">
        <v>5763.5</v>
      </c>
      <c r="D100" s="115"/>
      <c r="E100" s="115"/>
      <c r="F100" s="115"/>
      <c r="G100" s="115"/>
      <c r="H100" s="115"/>
      <c r="I100" s="115"/>
      <c r="J100" s="115"/>
      <c r="K100" s="1041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697">
        <v>2632</v>
      </c>
      <c r="C101" s="1652">
        <v>1181.97</v>
      </c>
      <c r="D101" s="115"/>
      <c r="E101" s="115"/>
      <c r="F101" s="115"/>
      <c r="G101" s="115"/>
      <c r="H101" s="115"/>
      <c r="I101" s="115"/>
      <c r="J101" s="115"/>
      <c r="K101" s="1041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697">
        <v>2651</v>
      </c>
      <c r="C102" s="1652">
        <v>129.16999999999999</v>
      </c>
      <c r="D102" s="115"/>
      <c r="E102" s="115"/>
      <c r="F102" s="115"/>
      <c r="G102" s="115"/>
      <c r="H102" s="115"/>
      <c r="I102" s="115"/>
      <c r="J102" s="115"/>
      <c r="K102" s="1041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697">
        <v>2656</v>
      </c>
      <c r="C103" s="1652">
        <v>1633.28</v>
      </c>
      <c r="D103" s="115"/>
      <c r="E103" s="115"/>
      <c r="F103" s="115"/>
      <c r="G103" s="115"/>
      <c r="H103" s="115"/>
      <c r="I103" s="115"/>
      <c r="J103" s="115"/>
      <c r="K103" s="1041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697"/>
      <c r="C104" s="1652">
        <f>SUM(C95:C103)</f>
        <v>35520.959999999999</v>
      </c>
      <c r="D104" s="115"/>
      <c r="E104" s="115"/>
      <c r="F104" s="115"/>
      <c r="G104" s="115"/>
      <c r="H104" s="115"/>
      <c r="I104" s="115"/>
      <c r="J104" s="115"/>
      <c r="K104" s="1041"/>
      <c r="L104" s="114"/>
      <c r="M104" s="114"/>
      <c r="N104" s="115"/>
      <c r="O104" s="115"/>
      <c r="P104" s="115"/>
      <c r="Q104" s="115"/>
      <c r="R104" s="115"/>
      <c r="S104" s="115"/>
    </row>
    <row r="105" spans="1:19" ht="15" x14ac:dyDescent="0.3">
      <c r="B105" s="116"/>
      <c r="C105" s="115"/>
      <c r="D105" s="115"/>
      <c r="E105" s="115"/>
      <c r="F105" s="115"/>
      <c r="G105" s="115"/>
      <c r="H105" s="115"/>
      <c r="I105" s="115"/>
      <c r="J105" s="115"/>
      <c r="K105" s="1041"/>
      <c r="L105" s="114"/>
      <c r="M105" s="114"/>
      <c r="N105" s="115"/>
      <c r="O105" s="115"/>
      <c r="P105" s="115"/>
      <c r="Q105" s="115"/>
      <c r="R105" s="115"/>
      <c r="S105" s="115"/>
    </row>
    <row r="106" spans="1:19" x14ac:dyDescent="0.2">
      <c r="A106" s="45"/>
      <c r="B106" s="1150"/>
      <c r="C106" s="45"/>
      <c r="D106" s="45"/>
      <c r="E106" s="45"/>
      <c r="F106" s="45"/>
      <c r="G106" s="45"/>
      <c r="H106" s="58"/>
      <c r="I106" s="45"/>
      <c r="J106" s="45"/>
      <c r="K106" s="45"/>
      <c r="L106" s="45"/>
      <c r="M106" s="45"/>
      <c r="N106" s="15"/>
      <c r="O106" s="14"/>
      <c r="P106" s="1048"/>
      <c r="Q106" s="1048"/>
      <c r="R106" s="1048"/>
      <c r="S106" s="1048"/>
    </row>
    <row r="107" spans="1:19" x14ac:dyDescent="0.2">
      <c r="A107" s="1973" t="s">
        <v>51</v>
      </c>
      <c r="B107" s="1973"/>
      <c r="C107" s="1973"/>
      <c r="D107" s="1973"/>
      <c r="E107" s="1973"/>
      <c r="F107" s="1973"/>
      <c r="G107" s="1973"/>
      <c r="H107" s="1202"/>
      <c r="I107" s="1974" t="s">
        <v>1620</v>
      </c>
      <c r="J107" s="1974"/>
      <c r="K107" s="1974"/>
      <c r="L107" s="1974"/>
      <c r="M107" s="1974"/>
      <c r="O107" s="34"/>
      <c r="P107" s="1973" t="s">
        <v>1621</v>
      </c>
      <c r="Q107" s="1973"/>
      <c r="R107" s="1973"/>
      <c r="S107" s="1973"/>
    </row>
    <row r="108" spans="1:19" ht="15" x14ac:dyDescent="0.3">
      <c r="B108" s="115"/>
      <c r="C108" s="115"/>
      <c r="D108" s="115"/>
      <c r="E108" s="115"/>
      <c r="F108" s="115"/>
      <c r="G108" s="115"/>
      <c r="H108" s="1041"/>
      <c r="I108" s="115"/>
      <c r="J108" s="115"/>
      <c r="K108" s="1041"/>
      <c r="L108" s="114"/>
      <c r="M108" s="114"/>
      <c r="N108" s="115"/>
      <c r="O108" s="115"/>
      <c r="P108" s="115"/>
      <c r="Q108" s="115"/>
      <c r="R108" s="115"/>
      <c r="S108" s="115"/>
    </row>
    <row r="109" spans="1:19" ht="15" x14ac:dyDescent="0.3">
      <c r="B109" s="184"/>
      <c r="C109" s="114"/>
      <c r="D109" s="114"/>
      <c r="E109" s="114"/>
      <c r="F109" s="114"/>
      <c r="G109" s="114"/>
      <c r="H109" s="114"/>
      <c r="I109" s="114"/>
      <c r="J109" s="114"/>
      <c r="K109" s="1043"/>
      <c r="L109" s="114"/>
      <c r="M109" s="114"/>
      <c r="N109" s="114"/>
      <c r="O109" s="114"/>
      <c r="P109" s="114"/>
      <c r="Q109" s="114"/>
      <c r="R109" s="114"/>
      <c r="S109" s="115"/>
    </row>
    <row r="110" spans="1:19" ht="15" x14ac:dyDescent="0.3">
      <c r="B110" s="116"/>
      <c r="C110" s="115"/>
      <c r="D110" s="115"/>
      <c r="E110" s="115"/>
      <c r="F110" s="115"/>
      <c r="G110" s="115"/>
      <c r="H110" s="115"/>
      <c r="I110" s="115"/>
      <c r="J110" s="115"/>
      <c r="K110" s="1041"/>
      <c r="L110" s="115"/>
      <c r="M110" s="115"/>
      <c r="N110" s="115"/>
      <c r="O110" s="115"/>
      <c r="P110" s="115"/>
      <c r="Q110" s="115"/>
      <c r="R110" s="115"/>
      <c r="S110" s="115"/>
    </row>
    <row r="112" spans="1:19" x14ac:dyDescent="0.2">
      <c r="P112" s="3"/>
      <c r="Q112" s="3"/>
      <c r="R112" s="367"/>
    </row>
    <row r="113" spans="16:18" x14ac:dyDescent="0.2">
      <c r="P113" s="3"/>
      <c r="Q113" s="3"/>
      <c r="R113" s="367"/>
    </row>
    <row r="114" spans="16:18" x14ac:dyDescent="0.2">
      <c r="P114" s="3"/>
      <c r="Q114" s="3"/>
      <c r="R114" s="276"/>
    </row>
  </sheetData>
  <mergeCells count="8">
    <mergeCell ref="A107:G107"/>
    <mergeCell ref="I107:M107"/>
    <mergeCell ref="P107:S107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5"/>
  <sheetViews>
    <sheetView topLeftCell="A19" zoomScale="90" zoomScaleNormal="90" workbookViewId="0">
      <selection activeCell="R18" sqref="R18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78" t="s">
        <v>0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1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2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3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96" t="s">
        <v>1806</v>
      </c>
      <c r="B14" s="1996"/>
      <c r="C14" s="1996"/>
      <c r="D14" s="1996"/>
      <c r="E14" s="1996"/>
      <c r="F14" s="1996"/>
      <c r="G14" s="1996"/>
      <c r="H14" s="1996"/>
      <c r="I14" s="1996"/>
      <c r="J14" s="1996"/>
      <c r="K14" s="1996"/>
      <c r="L14" s="1996"/>
      <c r="M14" s="1996"/>
      <c r="N14" s="1996"/>
      <c r="O14" s="1996"/>
      <c r="P14" s="1996"/>
      <c r="Q14" s="1996"/>
      <c r="R14" s="1996"/>
      <c r="S14" s="1996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62" t="s">
        <v>4</v>
      </c>
      <c r="B16" s="962" t="s">
        <v>5</v>
      </c>
      <c r="C16" s="1044" t="s">
        <v>6</v>
      </c>
      <c r="D16" s="1045" t="s">
        <v>7</v>
      </c>
      <c r="E16" s="1045" t="s">
        <v>1612</v>
      </c>
      <c r="F16" s="962" t="s">
        <v>9</v>
      </c>
      <c r="G16" s="962" t="s">
        <v>10</v>
      </c>
      <c r="H16" s="962" t="s">
        <v>11</v>
      </c>
      <c r="I16" s="962" t="s">
        <v>12</v>
      </c>
      <c r="J16" s="962" t="s">
        <v>13</v>
      </c>
      <c r="K16" s="962" t="s">
        <v>820</v>
      </c>
      <c r="L16" s="1046" t="s">
        <v>1613</v>
      </c>
      <c r="M16" s="1049" t="s">
        <v>1616</v>
      </c>
      <c r="N16" s="1050" t="s">
        <v>1615</v>
      </c>
      <c r="O16" s="1050" t="s">
        <v>1614</v>
      </c>
      <c r="P16" s="1051" t="s">
        <v>1618</v>
      </c>
      <c r="Q16" s="1050" t="s">
        <v>1617</v>
      </c>
      <c r="R16" s="1051" t="s">
        <v>1805</v>
      </c>
      <c r="S16" s="1051" t="s">
        <v>1619</v>
      </c>
    </row>
    <row r="17" spans="1:20" ht="15.75" x14ac:dyDescent="0.25">
      <c r="A17" s="228">
        <v>1</v>
      </c>
      <c r="B17" s="228">
        <v>2</v>
      </c>
      <c r="C17" s="228">
        <v>3</v>
      </c>
      <c r="D17" s="228">
        <v>4</v>
      </c>
      <c r="E17" s="228">
        <v>5</v>
      </c>
      <c r="F17" s="228">
        <v>6</v>
      </c>
      <c r="G17" s="228">
        <v>7</v>
      </c>
      <c r="H17" s="228">
        <v>8</v>
      </c>
      <c r="I17" s="228">
        <v>9</v>
      </c>
      <c r="J17" s="228">
        <v>10</v>
      </c>
      <c r="K17" s="228">
        <v>11</v>
      </c>
      <c r="L17" s="228">
        <v>12</v>
      </c>
      <c r="M17" s="228">
        <v>13</v>
      </c>
      <c r="N17" s="803"/>
      <c r="O17" s="803"/>
      <c r="P17" s="804"/>
      <c r="Q17" s="804"/>
      <c r="R17" s="803"/>
      <c r="S17" s="803"/>
    </row>
    <row r="18" spans="1:20" ht="13.5" x14ac:dyDescent="0.25">
      <c r="A18" s="1106">
        <v>1</v>
      </c>
      <c r="B18" s="1107">
        <v>40232</v>
      </c>
      <c r="C18" s="1133" t="s">
        <v>378</v>
      </c>
      <c r="D18" s="620">
        <v>61</v>
      </c>
      <c r="E18" s="1108">
        <v>617</v>
      </c>
      <c r="F18" s="1106"/>
      <c r="G18" s="620">
        <v>1</v>
      </c>
      <c r="H18" s="1109" t="s">
        <v>564</v>
      </c>
      <c r="I18" s="1106"/>
      <c r="J18" s="620"/>
      <c r="K18" s="1110" t="s">
        <v>201</v>
      </c>
      <c r="L18" s="1111">
        <v>2438</v>
      </c>
      <c r="M18" s="1112">
        <v>10</v>
      </c>
      <c r="N18" s="1074">
        <f>IF(M18=0,"N/A",+L18/M18)</f>
        <v>243.8</v>
      </c>
      <c r="O18" s="1678">
        <f>IF(M18=0,"N/A",+N18/12)</f>
        <v>20.316666666666666</v>
      </c>
      <c r="P18" s="1075">
        <v>7</v>
      </c>
      <c r="Q18" s="1075">
        <v>7</v>
      </c>
      <c r="R18" s="1074">
        <f>+N18</f>
        <v>243.8</v>
      </c>
      <c r="S18" s="1074">
        <f>IF(M18=0,"N/A",+L18-R18)</f>
        <v>2194.1999999999998</v>
      </c>
      <c r="T18" s="933"/>
    </row>
    <row r="19" spans="1:20" ht="13.5" x14ac:dyDescent="0.25">
      <c r="A19" s="228">
        <v>2</v>
      </c>
      <c r="B19" s="1114">
        <v>36884</v>
      </c>
      <c r="C19" s="1115" t="s">
        <v>378</v>
      </c>
      <c r="D19" s="1115">
        <v>61</v>
      </c>
      <c r="E19" s="1116">
        <v>617</v>
      </c>
      <c r="F19" s="1117">
        <v>127636</v>
      </c>
      <c r="G19" s="1118">
        <v>1</v>
      </c>
      <c r="H19" s="1119" t="s">
        <v>1801</v>
      </c>
      <c r="I19" s="1120"/>
      <c r="J19" s="1118"/>
      <c r="K19" s="1117" t="s">
        <v>201</v>
      </c>
      <c r="L19" s="1121">
        <v>1200</v>
      </c>
      <c r="M19" s="1112">
        <v>10</v>
      </c>
      <c r="N19" s="1846"/>
      <c r="O19" s="1846">
        <f>IF(M19=0,"N/A",+N19/12)</f>
        <v>0</v>
      </c>
      <c r="P19" s="1888">
        <v>10</v>
      </c>
      <c r="Q19" s="1888"/>
      <c r="R19" s="1889">
        <v>1200</v>
      </c>
      <c r="S19" s="1846">
        <f t="shared" ref="S19:S30" si="0">IF(M19=0,"N/A",+L19-R19)</f>
        <v>0</v>
      </c>
      <c r="T19" s="18"/>
    </row>
    <row r="20" spans="1:20" ht="13.5" x14ac:dyDescent="0.25">
      <c r="A20" s="1106">
        <v>3</v>
      </c>
      <c r="B20" s="1114">
        <v>36888</v>
      </c>
      <c r="C20" s="1115" t="s">
        <v>378</v>
      </c>
      <c r="D20" s="1115">
        <v>61</v>
      </c>
      <c r="E20" s="1122">
        <v>617</v>
      </c>
      <c r="F20" s="1123">
        <v>125403</v>
      </c>
      <c r="G20" s="1118">
        <v>1</v>
      </c>
      <c r="H20" s="1120" t="s">
        <v>158</v>
      </c>
      <c r="I20" s="1120"/>
      <c r="J20" s="1118" t="s">
        <v>19</v>
      </c>
      <c r="K20" s="1117" t="s">
        <v>379</v>
      </c>
      <c r="L20" s="1121">
        <v>500</v>
      </c>
      <c r="M20" s="1112">
        <v>10</v>
      </c>
      <c r="N20" s="1846"/>
      <c r="O20" s="1846">
        <f t="shared" ref="O20:O29" si="1">IF(M20=0,"N/A",+N20/12)</f>
        <v>0</v>
      </c>
      <c r="P20" s="1888">
        <v>10</v>
      </c>
      <c r="Q20" s="1888"/>
      <c r="R20" s="1889">
        <v>500</v>
      </c>
      <c r="S20" s="1846">
        <f t="shared" si="0"/>
        <v>0</v>
      </c>
      <c r="T20" s="18"/>
    </row>
    <row r="21" spans="1:20" ht="13.5" x14ac:dyDescent="0.25">
      <c r="A21" s="228">
        <v>4</v>
      </c>
      <c r="B21" s="1114">
        <v>36884</v>
      </c>
      <c r="C21" s="1115" t="s">
        <v>378</v>
      </c>
      <c r="D21" s="1115">
        <v>61</v>
      </c>
      <c r="E21" s="1116">
        <v>617</v>
      </c>
      <c r="F21" s="1117">
        <v>127632</v>
      </c>
      <c r="G21" s="1118">
        <v>1</v>
      </c>
      <c r="H21" s="1119" t="s">
        <v>25</v>
      </c>
      <c r="I21" s="1120"/>
      <c r="J21" s="1118" t="s">
        <v>309</v>
      </c>
      <c r="K21" s="1117" t="s">
        <v>379</v>
      </c>
      <c r="L21" s="1121">
        <v>3132</v>
      </c>
      <c r="M21" s="1112">
        <v>10</v>
      </c>
      <c r="N21" s="1846"/>
      <c r="O21" s="1846">
        <f t="shared" si="1"/>
        <v>0</v>
      </c>
      <c r="P21" s="1888">
        <v>10</v>
      </c>
      <c r="Q21" s="1888"/>
      <c r="R21" s="1889">
        <v>3132</v>
      </c>
      <c r="S21" s="1846">
        <f t="shared" si="0"/>
        <v>0</v>
      </c>
      <c r="T21" s="18"/>
    </row>
    <row r="22" spans="1:20" ht="13.5" x14ac:dyDescent="0.25">
      <c r="A22" s="1106">
        <v>5</v>
      </c>
      <c r="B22" s="1114">
        <v>36884</v>
      </c>
      <c r="C22" s="1115" t="s">
        <v>378</v>
      </c>
      <c r="D22" s="1115">
        <v>61</v>
      </c>
      <c r="E22" s="1116">
        <v>617</v>
      </c>
      <c r="F22" s="1117">
        <v>34944</v>
      </c>
      <c r="G22" s="1118">
        <v>1</v>
      </c>
      <c r="H22" s="1119" t="s">
        <v>25</v>
      </c>
      <c r="I22" s="1120"/>
      <c r="J22" s="1118" t="s">
        <v>81</v>
      </c>
      <c r="K22" s="1117" t="s">
        <v>379</v>
      </c>
      <c r="L22" s="1121">
        <v>3132</v>
      </c>
      <c r="M22" s="1112">
        <v>10</v>
      </c>
      <c r="N22" s="1846"/>
      <c r="O22" s="1846">
        <f t="shared" si="1"/>
        <v>0</v>
      </c>
      <c r="P22" s="1888">
        <v>10</v>
      </c>
      <c r="Q22" s="1888"/>
      <c r="R22" s="1889">
        <v>3132</v>
      </c>
      <c r="S22" s="1846">
        <f t="shared" si="0"/>
        <v>0</v>
      </c>
      <c r="T22" s="18"/>
    </row>
    <row r="23" spans="1:20" ht="13.5" x14ac:dyDescent="0.25">
      <c r="A23" s="228">
        <v>6</v>
      </c>
      <c r="B23" s="1114">
        <v>36884</v>
      </c>
      <c r="C23" s="1115" t="s">
        <v>378</v>
      </c>
      <c r="D23" s="1115">
        <v>61</v>
      </c>
      <c r="E23" s="1116">
        <v>617</v>
      </c>
      <c r="F23" s="1117"/>
      <c r="G23" s="1118">
        <v>1</v>
      </c>
      <c r="H23" s="1119" t="s">
        <v>230</v>
      </c>
      <c r="I23" s="1120"/>
      <c r="J23" s="1118"/>
      <c r="K23" s="1117" t="s">
        <v>379</v>
      </c>
      <c r="L23" s="1121">
        <v>900</v>
      </c>
      <c r="M23" s="413">
        <v>10</v>
      </c>
      <c r="N23" s="1846"/>
      <c r="O23" s="1846">
        <f t="shared" si="1"/>
        <v>0</v>
      </c>
      <c r="P23" s="1888">
        <v>10</v>
      </c>
      <c r="Q23" s="1888"/>
      <c r="R23" s="1889">
        <v>900</v>
      </c>
      <c r="S23" s="1846">
        <f t="shared" si="0"/>
        <v>0</v>
      </c>
      <c r="T23" s="18"/>
    </row>
    <row r="24" spans="1:20" ht="13.5" x14ac:dyDescent="0.25">
      <c r="A24" s="228">
        <v>8</v>
      </c>
      <c r="B24" s="1114">
        <v>36884</v>
      </c>
      <c r="C24" s="1115" t="s">
        <v>378</v>
      </c>
      <c r="D24" s="1115">
        <v>61</v>
      </c>
      <c r="E24" s="1116">
        <v>617</v>
      </c>
      <c r="F24" s="1117">
        <v>34959</v>
      </c>
      <c r="G24" s="1118">
        <v>1</v>
      </c>
      <c r="H24" s="1119" t="s">
        <v>230</v>
      </c>
      <c r="I24" s="1120"/>
      <c r="J24" s="1118"/>
      <c r="K24" s="1117" t="s">
        <v>379</v>
      </c>
      <c r="L24" s="1121">
        <v>900</v>
      </c>
      <c r="M24" s="1125">
        <v>10</v>
      </c>
      <c r="N24" s="1846"/>
      <c r="O24" s="1846">
        <f t="shared" si="1"/>
        <v>0</v>
      </c>
      <c r="P24" s="1888">
        <v>10</v>
      </c>
      <c r="Q24" s="1888"/>
      <c r="R24" s="1889">
        <v>900</v>
      </c>
      <c r="S24" s="1846">
        <f t="shared" si="0"/>
        <v>0</v>
      </c>
      <c r="T24" s="18"/>
    </row>
    <row r="25" spans="1:20" ht="13.5" x14ac:dyDescent="0.25">
      <c r="A25" s="1106">
        <v>9</v>
      </c>
      <c r="B25" s="1126">
        <v>36889</v>
      </c>
      <c r="C25" s="1115" t="s">
        <v>378</v>
      </c>
      <c r="D25" s="230">
        <v>61</v>
      </c>
      <c r="E25" s="1127">
        <v>617</v>
      </c>
      <c r="F25" s="230">
        <v>34955</v>
      </c>
      <c r="G25" s="230">
        <v>1</v>
      </c>
      <c r="H25" s="1053" t="s">
        <v>707</v>
      </c>
      <c r="I25" s="426"/>
      <c r="J25" s="230"/>
      <c r="K25" s="1117" t="s">
        <v>379</v>
      </c>
      <c r="L25" s="412">
        <v>1200</v>
      </c>
      <c r="M25" s="1125">
        <v>10</v>
      </c>
      <c r="N25" s="1846"/>
      <c r="O25" s="1846">
        <f t="shared" si="1"/>
        <v>0</v>
      </c>
      <c r="P25" s="1888">
        <v>10</v>
      </c>
      <c r="Q25" s="1888"/>
      <c r="R25" s="1890">
        <v>1200</v>
      </c>
      <c r="S25" s="1846">
        <f t="shared" si="0"/>
        <v>0</v>
      </c>
      <c r="T25" s="18"/>
    </row>
    <row r="26" spans="1:20" ht="13.5" x14ac:dyDescent="0.25">
      <c r="A26" s="228">
        <v>10</v>
      </c>
      <c r="B26" s="1126">
        <v>36889</v>
      </c>
      <c r="C26" s="1115" t="s">
        <v>378</v>
      </c>
      <c r="D26" s="230">
        <v>61</v>
      </c>
      <c r="E26" s="1127">
        <v>617</v>
      </c>
      <c r="F26" s="230">
        <v>34954</v>
      </c>
      <c r="G26" s="230">
        <v>1</v>
      </c>
      <c r="H26" s="1053" t="s">
        <v>707</v>
      </c>
      <c r="I26" s="426"/>
      <c r="J26" s="230"/>
      <c r="K26" s="1117" t="s">
        <v>379</v>
      </c>
      <c r="L26" s="412">
        <v>1200</v>
      </c>
      <c r="M26" s="1112">
        <v>10</v>
      </c>
      <c r="N26" s="1846"/>
      <c r="O26" s="1846">
        <f>IF(M26=0,"N/A",+N26/12)</f>
        <v>0</v>
      </c>
      <c r="P26" s="1888">
        <v>10</v>
      </c>
      <c r="Q26" s="1888"/>
      <c r="R26" s="1890">
        <v>1200</v>
      </c>
      <c r="S26" s="1846">
        <f t="shared" si="0"/>
        <v>0</v>
      </c>
      <c r="T26" s="18"/>
    </row>
    <row r="27" spans="1:20" ht="13.5" x14ac:dyDescent="0.25">
      <c r="A27" s="1106">
        <v>11</v>
      </c>
      <c r="B27" s="1114">
        <v>36884</v>
      </c>
      <c r="C27" s="1115" t="s">
        <v>378</v>
      </c>
      <c r="D27" s="1115">
        <v>61</v>
      </c>
      <c r="E27" s="1116">
        <v>617</v>
      </c>
      <c r="F27" s="1117">
        <v>127567</v>
      </c>
      <c r="G27" s="1118">
        <v>1</v>
      </c>
      <c r="H27" s="1119" t="s">
        <v>352</v>
      </c>
      <c r="I27" s="1120"/>
      <c r="J27" s="1118"/>
      <c r="K27" s="1117" t="s">
        <v>379</v>
      </c>
      <c r="L27" s="1121">
        <v>1940</v>
      </c>
      <c r="M27" s="1112">
        <v>10</v>
      </c>
      <c r="N27" s="1846"/>
      <c r="O27" s="1846">
        <f t="shared" si="1"/>
        <v>0</v>
      </c>
      <c r="P27" s="1888">
        <v>10</v>
      </c>
      <c r="Q27" s="1888"/>
      <c r="R27" s="1889">
        <v>1940</v>
      </c>
      <c r="S27" s="1846">
        <f t="shared" si="0"/>
        <v>0</v>
      </c>
      <c r="T27" s="18"/>
    </row>
    <row r="28" spans="1:20" ht="13.5" x14ac:dyDescent="0.25">
      <c r="A28" s="228">
        <v>12</v>
      </c>
      <c r="B28" s="1114">
        <v>36884</v>
      </c>
      <c r="C28" s="1115" t="s">
        <v>378</v>
      </c>
      <c r="D28" s="1115">
        <v>61</v>
      </c>
      <c r="E28" s="1116">
        <v>617</v>
      </c>
      <c r="F28" s="1117">
        <v>127629</v>
      </c>
      <c r="G28" s="1118">
        <v>2</v>
      </c>
      <c r="H28" s="1119" t="s">
        <v>85</v>
      </c>
      <c r="I28" s="1120"/>
      <c r="J28" s="1118"/>
      <c r="K28" s="1117" t="s">
        <v>379</v>
      </c>
      <c r="L28" s="1121">
        <v>1780</v>
      </c>
      <c r="M28" s="1112">
        <v>10</v>
      </c>
      <c r="N28" s="1846"/>
      <c r="O28" s="1846">
        <f t="shared" si="1"/>
        <v>0</v>
      </c>
      <c r="P28" s="1888">
        <v>10</v>
      </c>
      <c r="Q28" s="1888"/>
      <c r="R28" s="1889">
        <v>1780</v>
      </c>
      <c r="S28" s="1846">
        <f t="shared" si="0"/>
        <v>0</v>
      </c>
      <c r="T28" s="18"/>
    </row>
    <row r="29" spans="1:20" ht="13.5" x14ac:dyDescent="0.25">
      <c r="A29" s="1106">
        <v>13</v>
      </c>
      <c r="B29" s="1114">
        <v>41050</v>
      </c>
      <c r="C29" s="1115" t="s">
        <v>378</v>
      </c>
      <c r="D29" s="1115">
        <v>61</v>
      </c>
      <c r="E29" s="1116">
        <v>617</v>
      </c>
      <c r="F29" s="1117"/>
      <c r="G29" s="1117">
        <v>6</v>
      </c>
      <c r="H29" s="1119" t="s">
        <v>865</v>
      </c>
      <c r="I29" s="1120"/>
      <c r="J29" s="1118"/>
      <c r="K29" s="1117" t="s">
        <v>201</v>
      </c>
      <c r="L29" s="1121">
        <v>1587.76</v>
      </c>
      <c r="M29" s="1112">
        <v>10</v>
      </c>
      <c r="N29" s="1846"/>
      <c r="O29" s="1846">
        <f t="shared" si="1"/>
        <v>0</v>
      </c>
      <c r="P29" s="1888">
        <v>10</v>
      </c>
      <c r="Q29" s="1888"/>
      <c r="R29" s="1889">
        <v>1587.76</v>
      </c>
      <c r="S29" s="1846">
        <f t="shared" si="0"/>
        <v>0</v>
      </c>
      <c r="T29" s="18"/>
    </row>
    <row r="30" spans="1:20" ht="13.5" x14ac:dyDescent="0.25">
      <c r="A30" s="1953">
        <v>14</v>
      </c>
      <c r="B30" s="1954">
        <v>41614</v>
      </c>
      <c r="C30" s="1955" t="s">
        <v>380</v>
      </c>
      <c r="D30" s="745">
        <v>61</v>
      </c>
      <c r="E30" s="622">
        <v>617</v>
      </c>
      <c r="F30" s="1956"/>
      <c r="G30" s="745">
        <v>1</v>
      </c>
      <c r="H30" s="1957" t="s">
        <v>763</v>
      </c>
      <c r="I30" s="745"/>
      <c r="J30" s="745" t="s">
        <v>203</v>
      </c>
      <c r="K30" s="1958" t="s">
        <v>201</v>
      </c>
      <c r="L30" s="1959">
        <v>3097.3</v>
      </c>
      <c r="M30" s="1960">
        <v>10</v>
      </c>
      <c r="N30" s="1961"/>
      <c r="O30" s="1961">
        <f>IF(M30=0,"N/A",+N30/12)</f>
        <v>0</v>
      </c>
      <c r="P30" s="1962">
        <v>10</v>
      </c>
      <c r="Q30" s="1962"/>
      <c r="R30" s="1963">
        <v>3097.3</v>
      </c>
      <c r="S30" s="1961">
        <f t="shared" si="0"/>
        <v>0</v>
      </c>
      <c r="T30" s="788" t="s">
        <v>1626</v>
      </c>
    </row>
    <row r="31" spans="1:20" ht="13.5" x14ac:dyDescent="0.25">
      <c r="A31" s="228"/>
      <c r="B31" s="1124"/>
      <c r="C31" s="374"/>
      <c r="D31" s="407"/>
      <c r="E31" s="507"/>
      <c r="F31" s="415"/>
      <c r="G31" s="407">
        <v>1</v>
      </c>
      <c r="H31" s="1128" t="s">
        <v>381</v>
      </c>
      <c r="I31" s="407"/>
      <c r="J31" s="407" t="s">
        <v>24</v>
      </c>
      <c r="K31" s="230" t="s">
        <v>201</v>
      </c>
      <c r="L31" s="424"/>
      <c r="M31" s="413"/>
      <c r="N31" s="1846"/>
      <c r="O31" s="1846"/>
      <c r="P31" s="1888"/>
      <c r="Q31" s="1888"/>
      <c r="R31" s="1964"/>
      <c r="S31" s="1846"/>
      <c r="T31" s="788"/>
    </row>
    <row r="32" spans="1:20" ht="13.5" x14ac:dyDescent="0.25">
      <c r="A32" s="228"/>
      <c r="B32" s="1124"/>
      <c r="C32" s="374"/>
      <c r="D32" s="407"/>
      <c r="E32" s="507"/>
      <c r="F32" s="415"/>
      <c r="G32" s="407">
        <v>1</v>
      </c>
      <c r="H32" s="1128" t="s">
        <v>251</v>
      </c>
      <c r="I32" s="407"/>
      <c r="J32" s="407" t="s">
        <v>24</v>
      </c>
      <c r="K32" s="230" t="s">
        <v>1802</v>
      </c>
      <c r="L32" s="424"/>
      <c r="M32" s="413"/>
      <c r="N32" s="1846"/>
      <c r="O32" s="1846"/>
      <c r="P32" s="1888"/>
      <c r="Q32" s="1888"/>
      <c r="R32" s="1964"/>
      <c r="S32" s="1846"/>
      <c r="T32" s="788"/>
    </row>
    <row r="33" spans="1:20" ht="13.5" x14ac:dyDescent="0.25">
      <c r="A33" s="228"/>
      <c r="B33" s="1124"/>
      <c r="C33" s="374"/>
      <c r="D33" s="407"/>
      <c r="E33" s="507"/>
      <c r="F33" s="415"/>
      <c r="G33" s="407">
        <v>1</v>
      </c>
      <c r="H33" s="1128" t="s">
        <v>251</v>
      </c>
      <c r="I33" s="407"/>
      <c r="J33" s="407" t="s">
        <v>24</v>
      </c>
      <c r="K33" s="230" t="s">
        <v>1803</v>
      </c>
      <c r="L33" s="424"/>
      <c r="M33" s="413"/>
      <c r="N33" s="1846"/>
      <c r="O33" s="1846"/>
      <c r="P33" s="1888"/>
      <c r="Q33" s="1888"/>
      <c r="R33" s="1964"/>
      <c r="S33" s="1846"/>
      <c r="T33" s="788"/>
    </row>
    <row r="34" spans="1:20" ht="13.5" x14ac:dyDescent="0.25">
      <c r="A34" s="538"/>
      <c r="B34" s="495"/>
      <c r="C34" s="448"/>
      <c r="D34" s="448"/>
      <c r="E34" s="1129"/>
      <c r="F34" s="1062"/>
      <c r="G34" s="1130"/>
      <c r="H34" s="1062"/>
      <c r="I34" s="448"/>
      <c r="J34" s="448"/>
      <c r="K34" s="1062"/>
      <c r="L34" s="1132">
        <f>SUM(L18:L30)</f>
        <v>23007.059999999998</v>
      </c>
      <c r="M34" s="1060"/>
      <c r="N34" s="1131">
        <f>SUM(N18:N30)</f>
        <v>243.8</v>
      </c>
      <c r="O34" s="1131">
        <f>SUM(O18:O30)</f>
        <v>20.316666666666666</v>
      </c>
      <c r="P34" s="1060"/>
      <c r="Q34" s="1060"/>
      <c r="R34" s="1131">
        <f>SUM(R18:R30)</f>
        <v>20812.859999999997</v>
      </c>
      <c r="S34" s="1131">
        <f>SUM(S18:S30)</f>
        <v>2194.1999999999998</v>
      </c>
      <c r="T34" s="18"/>
    </row>
    <row r="35" spans="1:20" ht="15" x14ac:dyDescent="0.3">
      <c r="A35" s="80"/>
      <c r="B35" s="114"/>
      <c r="C35" s="115"/>
      <c r="D35" s="115"/>
      <c r="E35" s="1667">
        <v>617</v>
      </c>
      <c r="F35" s="1921">
        <v>20.32</v>
      </c>
      <c r="G35" s="239"/>
      <c r="H35" s="203"/>
      <c r="I35" s="115"/>
      <c r="J35" s="115"/>
      <c r="K35" s="203"/>
      <c r="L35" s="114"/>
      <c r="M35" s="115"/>
      <c r="N35" s="115"/>
      <c r="O35" s="115"/>
      <c r="P35" s="115"/>
      <c r="Q35" s="115"/>
      <c r="R35" s="115"/>
      <c r="S35" s="115"/>
    </row>
    <row r="36" spans="1:20" ht="15" x14ac:dyDescent="0.3">
      <c r="A36" s="80"/>
      <c r="B36" s="114"/>
      <c r="C36" s="115"/>
      <c r="D36" s="115"/>
      <c r="E36" s="115"/>
      <c r="F36" s="203"/>
      <c r="G36" s="239"/>
      <c r="H36" s="203"/>
      <c r="I36" s="115"/>
      <c r="J36" s="115"/>
      <c r="K36" s="203"/>
      <c r="L36" s="114"/>
      <c r="M36" s="115"/>
      <c r="N36" s="115"/>
      <c r="O36" s="115"/>
      <c r="P36" s="115"/>
      <c r="Q36" s="115"/>
      <c r="R36" s="118"/>
      <c r="S36" s="115"/>
    </row>
    <row r="37" spans="1:20" ht="15" x14ac:dyDescent="0.3">
      <c r="A37" s="80"/>
      <c r="B37" s="114"/>
      <c r="C37" s="115"/>
      <c r="D37" s="115"/>
      <c r="E37" s="115"/>
      <c r="F37" s="203"/>
      <c r="G37" s="239"/>
      <c r="H37" s="203"/>
      <c r="I37" s="115"/>
      <c r="J37" s="115"/>
      <c r="K37" s="203" t="s">
        <v>362</v>
      </c>
      <c r="L37" s="114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80"/>
      <c r="B38" s="114"/>
      <c r="C38" s="115"/>
      <c r="D38" s="115"/>
      <c r="E38" s="115"/>
      <c r="F38" s="203"/>
      <c r="G38" s="239"/>
      <c r="H38" s="203"/>
      <c r="I38" s="115"/>
      <c r="J38" s="115"/>
      <c r="K38" s="203"/>
      <c r="L38" s="114"/>
      <c r="M38" s="115"/>
      <c r="N38" s="115"/>
      <c r="O38" s="115" t="s">
        <v>1744</v>
      </c>
      <c r="P38" s="115"/>
      <c r="Q38" s="115"/>
      <c r="R38" s="118"/>
      <c r="S38" s="115"/>
    </row>
    <row r="39" spans="1:20" ht="15" x14ac:dyDescent="0.3">
      <c r="A39" s="80"/>
      <c r="B39" s="114"/>
      <c r="C39" s="115"/>
      <c r="D39" s="115"/>
      <c r="E39" s="115"/>
      <c r="F39" s="203"/>
      <c r="G39" s="239"/>
      <c r="H39" s="203"/>
      <c r="I39" s="115"/>
      <c r="J39" s="115"/>
      <c r="K39" s="203"/>
      <c r="L39" s="114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80"/>
      <c r="B40" s="114"/>
      <c r="C40" s="115"/>
      <c r="D40" s="115"/>
      <c r="E40" s="115"/>
      <c r="F40" s="203"/>
      <c r="G40" s="239"/>
      <c r="H40" s="203"/>
      <c r="I40" s="115"/>
      <c r="J40" s="115"/>
      <c r="K40" s="203"/>
      <c r="L40" s="114"/>
      <c r="M40" s="115"/>
      <c r="N40" s="115"/>
      <c r="O40" s="115"/>
      <c r="P40" s="115"/>
      <c r="Q40" s="115"/>
      <c r="R40" s="118"/>
      <c r="S40" s="115"/>
    </row>
    <row r="41" spans="1:20" ht="15.75" x14ac:dyDescent="0.3">
      <c r="A41" s="80"/>
      <c r="B41" s="114"/>
      <c r="C41" s="115"/>
      <c r="D41" s="115"/>
      <c r="E41" s="115"/>
      <c r="F41" s="366"/>
      <c r="G41" s="239"/>
      <c r="H41" s="203"/>
      <c r="I41" s="115"/>
      <c r="J41" s="115"/>
      <c r="K41" s="203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80"/>
      <c r="B42" s="114"/>
      <c r="C42" s="115"/>
      <c r="D42" s="115"/>
      <c r="E42" s="115"/>
      <c r="F42" s="203"/>
      <c r="G42" s="239"/>
      <c r="H42" s="203"/>
      <c r="I42" s="115"/>
      <c r="J42" s="115"/>
      <c r="K42" s="203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114"/>
      <c r="C43" s="115"/>
      <c r="D43" s="115"/>
      <c r="E43" s="115"/>
      <c r="F43" s="203"/>
      <c r="G43" s="239"/>
      <c r="H43" s="203"/>
      <c r="I43" s="115"/>
      <c r="J43" s="115"/>
      <c r="K43" s="203"/>
      <c r="L43" s="114"/>
      <c r="M43" s="115"/>
      <c r="N43" s="115"/>
      <c r="O43" s="115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8"/>
      <c r="Q44" s="1048"/>
      <c r="R44" s="1048"/>
      <c r="S44" s="1048"/>
    </row>
    <row r="45" spans="1:20" s="115" customFormat="1" ht="15" x14ac:dyDescent="0.3">
      <c r="A45" s="1992" t="s">
        <v>51</v>
      </c>
      <c r="B45" s="1992"/>
      <c r="C45" s="1992"/>
      <c r="D45" s="1992"/>
      <c r="E45" s="1992"/>
      <c r="F45" s="1992"/>
      <c r="G45" s="1992"/>
      <c r="H45" s="116"/>
      <c r="I45" s="1993" t="s">
        <v>1620</v>
      </c>
      <c r="J45" s="1993"/>
      <c r="K45" s="1993"/>
      <c r="L45" s="1993"/>
      <c r="M45" s="1993"/>
      <c r="O45" s="1105"/>
      <c r="P45" s="1992" t="s">
        <v>1621</v>
      </c>
      <c r="Q45" s="1992"/>
      <c r="R45" s="1992"/>
      <c r="S45" s="1992"/>
    </row>
  </sheetData>
  <mergeCells count="8">
    <mergeCell ref="A45:G45"/>
    <mergeCell ref="I45:M45"/>
    <mergeCell ref="P45:S45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7"/>
  <sheetViews>
    <sheetView topLeftCell="B18" zoomScale="90" zoomScaleNormal="90" workbookViewId="0">
      <selection activeCell="Q41" sqref="Q41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1783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0"/>
      <c r="D10" s="350"/>
      <c r="E10" s="368"/>
      <c r="F10" s="115"/>
      <c r="G10" s="116"/>
      <c r="H10" s="1041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1997" t="s">
        <v>0</v>
      </c>
      <c r="B11" s="1997"/>
      <c r="C11" s="1997"/>
      <c r="D11" s="1997"/>
      <c r="E11" s="1997"/>
      <c r="F11" s="1997"/>
      <c r="G11" s="1997"/>
      <c r="H11" s="1997"/>
      <c r="I11" s="1997"/>
      <c r="J11" s="1997"/>
      <c r="K11" s="1997"/>
      <c r="L11" s="1997"/>
      <c r="M11" s="1997"/>
      <c r="N11" s="1997"/>
      <c r="O11" s="1997"/>
      <c r="P11" s="1997"/>
      <c r="Q11" s="1997"/>
      <c r="R11" s="1997"/>
      <c r="S11" s="1997"/>
    </row>
    <row r="12" spans="1:20" ht="15.75" x14ac:dyDescent="0.25">
      <c r="A12" s="1997" t="s">
        <v>1</v>
      </c>
      <c r="B12" s="1997"/>
      <c r="C12" s="1997"/>
      <c r="D12" s="1997"/>
      <c r="E12" s="1997"/>
      <c r="F12" s="1997"/>
      <c r="G12" s="1997"/>
      <c r="H12" s="1997"/>
      <c r="I12" s="1997"/>
      <c r="J12" s="1997"/>
      <c r="K12" s="1997"/>
      <c r="L12" s="1997"/>
      <c r="M12" s="1997"/>
      <c r="N12" s="1997"/>
      <c r="O12" s="1997"/>
      <c r="P12" s="1997"/>
      <c r="Q12" s="1997"/>
      <c r="R12" s="1997"/>
      <c r="S12" s="1997"/>
    </row>
    <row r="13" spans="1:20" ht="15.75" x14ac:dyDescent="0.25">
      <c r="A13" s="1997" t="s">
        <v>2</v>
      </c>
      <c r="B13" s="1997"/>
      <c r="C13" s="1997"/>
      <c r="D13" s="1997"/>
      <c r="E13" s="1997"/>
      <c r="F13" s="1997"/>
      <c r="G13" s="1997"/>
      <c r="H13" s="1997"/>
      <c r="I13" s="1997"/>
      <c r="J13" s="1997"/>
      <c r="K13" s="1997"/>
      <c r="L13" s="1997"/>
      <c r="M13" s="1997"/>
      <c r="N13" s="1997"/>
      <c r="O13" s="1997"/>
      <c r="P13" s="1997"/>
      <c r="Q13" s="1997"/>
      <c r="R13" s="1997"/>
      <c r="S13" s="1997"/>
    </row>
    <row r="14" spans="1:20" ht="15.75" x14ac:dyDescent="0.25">
      <c r="A14" s="1997" t="s">
        <v>3</v>
      </c>
      <c r="B14" s="1997"/>
      <c r="C14" s="1997"/>
      <c r="D14" s="1997"/>
      <c r="E14" s="1997"/>
      <c r="F14" s="1997"/>
      <c r="G14" s="1997"/>
      <c r="H14" s="1997"/>
      <c r="I14" s="1997"/>
      <c r="J14" s="1997"/>
      <c r="K14" s="1997"/>
      <c r="L14" s="1997"/>
      <c r="M14" s="1997"/>
      <c r="N14" s="1997"/>
      <c r="O14" s="1997"/>
      <c r="P14" s="1997"/>
      <c r="Q14" s="1997"/>
      <c r="R14" s="1997"/>
      <c r="S14" s="1997"/>
    </row>
    <row r="15" spans="1:20" ht="15.75" x14ac:dyDescent="0.25">
      <c r="A15" s="1998" t="s">
        <v>1806</v>
      </c>
      <c r="B15" s="1998"/>
      <c r="C15" s="1998"/>
      <c r="D15" s="1998"/>
      <c r="E15" s="1998"/>
      <c r="F15" s="1998"/>
      <c r="G15" s="1998"/>
      <c r="H15" s="1998"/>
      <c r="I15" s="1998"/>
      <c r="J15" s="1998"/>
      <c r="K15" s="1998"/>
      <c r="L15" s="1998"/>
      <c r="M15" s="1998"/>
      <c r="N15" s="1998"/>
      <c r="O15" s="1998"/>
      <c r="P15" s="1998"/>
      <c r="Q15" s="1998"/>
      <c r="R15" s="1998"/>
      <c r="S15" s="1998"/>
    </row>
    <row r="16" spans="1:20" ht="15.75" hidden="1" x14ac:dyDescent="0.25">
      <c r="A16" s="791"/>
      <c r="B16" s="791"/>
      <c r="C16" s="791"/>
      <c r="D16" s="791"/>
      <c r="E16" s="791"/>
      <c r="F16" s="791"/>
      <c r="G16" s="791"/>
      <c r="H16" s="1039"/>
      <c r="I16" s="791"/>
      <c r="J16" s="791"/>
      <c r="K16" s="791"/>
      <c r="L16" s="791"/>
      <c r="M16" s="792"/>
      <c r="N16" s="792"/>
      <c r="O16" s="792"/>
      <c r="P16" s="792"/>
      <c r="Q16" s="792"/>
      <c r="R16" s="792"/>
      <c r="S16" s="792"/>
      <c r="T16" s="3"/>
    </row>
    <row r="17" spans="1:21" ht="42.75" customHeight="1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962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1805</v>
      </c>
      <c r="S17" s="1051" t="s">
        <v>1619</v>
      </c>
    </row>
    <row r="18" spans="1:21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  <c r="T18" s="3"/>
    </row>
    <row r="19" spans="1:21" x14ac:dyDescent="0.2">
      <c r="A19" s="228">
        <v>1</v>
      </c>
      <c r="B19" s="1134">
        <v>40201</v>
      </c>
      <c r="C19" s="1135" t="s">
        <v>380</v>
      </c>
      <c r="D19" s="1072">
        <v>61</v>
      </c>
      <c r="E19" s="519">
        <v>614</v>
      </c>
      <c r="F19" s="1063"/>
      <c r="G19" s="1072">
        <v>1</v>
      </c>
      <c r="H19" s="1136" t="s">
        <v>565</v>
      </c>
      <c r="I19" s="1072" t="s">
        <v>1040</v>
      </c>
      <c r="J19" s="1072" t="s">
        <v>28</v>
      </c>
      <c r="K19" s="1086" t="s">
        <v>382</v>
      </c>
      <c r="L19" s="1100">
        <v>5684</v>
      </c>
      <c r="M19" s="1073">
        <v>3</v>
      </c>
      <c r="N19" s="1137"/>
      <c r="O19" s="1137"/>
      <c r="P19" s="1138">
        <v>3</v>
      </c>
      <c r="Q19" s="1138"/>
      <c r="R19" s="1137">
        <v>5684</v>
      </c>
      <c r="S19" s="1137">
        <f t="shared" ref="S19:S37" si="0">IF(M19=0,"N/A",+L19-R19)</f>
        <v>0</v>
      </c>
      <c r="T19" s="3"/>
    </row>
    <row r="20" spans="1:21" x14ac:dyDescent="0.2">
      <c r="A20" s="228">
        <v>2</v>
      </c>
      <c r="B20" s="1134">
        <v>40260</v>
      </c>
      <c r="C20" s="1146" t="s">
        <v>380</v>
      </c>
      <c r="D20" s="1072">
        <v>61</v>
      </c>
      <c r="E20" s="519">
        <v>614</v>
      </c>
      <c r="F20" s="1063"/>
      <c r="G20" s="1072">
        <v>1</v>
      </c>
      <c r="H20" s="1136" t="s">
        <v>31</v>
      </c>
      <c r="I20" s="1072"/>
      <c r="J20" s="1072" t="s">
        <v>566</v>
      </c>
      <c r="K20" s="1086" t="s">
        <v>382</v>
      </c>
      <c r="L20" s="1100">
        <v>14500</v>
      </c>
      <c r="M20" s="1073">
        <v>3</v>
      </c>
      <c r="N20" s="1137"/>
      <c r="O20" s="1137"/>
      <c r="P20" s="1138">
        <v>3</v>
      </c>
      <c r="Q20" s="1138"/>
      <c r="R20" s="1137">
        <v>14500</v>
      </c>
      <c r="S20" s="1137">
        <f t="shared" si="0"/>
        <v>0</v>
      </c>
      <c r="T20" s="3"/>
    </row>
    <row r="21" spans="1:21" x14ac:dyDescent="0.2">
      <c r="A21" s="228">
        <v>3</v>
      </c>
      <c r="B21" s="1134">
        <v>42275</v>
      </c>
      <c r="C21" s="1146" t="s">
        <v>380</v>
      </c>
      <c r="D21" s="1072">
        <v>61</v>
      </c>
      <c r="E21" s="519" t="s">
        <v>1106</v>
      </c>
      <c r="F21" s="1063"/>
      <c r="G21" s="1072">
        <v>1</v>
      </c>
      <c r="H21" s="1136" t="s">
        <v>30</v>
      </c>
      <c r="I21" s="1072"/>
      <c r="J21" s="1072" t="s">
        <v>129</v>
      </c>
      <c r="K21" s="1072" t="s">
        <v>382</v>
      </c>
      <c r="L21" s="1100">
        <v>2695.01</v>
      </c>
      <c r="M21" s="1073">
        <v>3</v>
      </c>
      <c r="N21" s="1074">
        <f>IF(M21=0,"N/A",+L21/M21)</f>
        <v>898.3366666666667</v>
      </c>
      <c r="O21" s="1678">
        <f>IF(M21=0,"N/A",+N21/12)</f>
        <v>74.861388888888897</v>
      </c>
      <c r="P21" s="1075">
        <v>2</v>
      </c>
      <c r="Q21" s="1075"/>
      <c r="R21" s="1074">
        <f>+N21</f>
        <v>898.3366666666667</v>
      </c>
      <c r="S21" s="1074">
        <f t="shared" si="0"/>
        <v>1796.6733333333336</v>
      </c>
      <c r="T21" s="3"/>
    </row>
    <row r="22" spans="1:21" x14ac:dyDescent="0.2">
      <c r="A22" s="228">
        <v>4</v>
      </c>
      <c r="B22" s="1139">
        <v>41926</v>
      </c>
      <c r="C22" s="1146" t="s">
        <v>380</v>
      </c>
      <c r="D22" s="1072">
        <v>61</v>
      </c>
      <c r="E22" s="1140" t="s">
        <v>1107</v>
      </c>
      <c r="F22" s="1072"/>
      <c r="G22" s="1072">
        <v>1</v>
      </c>
      <c r="H22" s="1136" t="s">
        <v>1003</v>
      </c>
      <c r="I22" s="1072"/>
      <c r="J22" s="1072"/>
      <c r="K22" s="1086" t="s">
        <v>382</v>
      </c>
      <c r="L22" s="1141">
        <v>9032.9</v>
      </c>
      <c r="M22" s="1073">
        <v>10</v>
      </c>
      <c r="N22" s="1074">
        <f>IF(M22=0,"N/A",+L22/M22)</f>
        <v>903.29</v>
      </c>
      <c r="O22" s="1678">
        <f>IF(M22=0,"N/A",+N22/12)</f>
        <v>75.274166666666659</v>
      </c>
      <c r="P22" s="1075">
        <v>2</v>
      </c>
      <c r="Q22" s="1075">
        <v>11</v>
      </c>
      <c r="R22" s="1074">
        <f>IF(M22=0,"N/A",+N22*P22+O22*Q22)</f>
        <v>2634.5958333333333</v>
      </c>
      <c r="S22" s="1074">
        <f t="shared" si="0"/>
        <v>6398.3041666666668</v>
      </c>
      <c r="T22" s="3"/>
    </row>
    <row r="23" spans="1:21" x14ac:dyDescent="0.2">
      <c r="A23" s="228">
        <v>5</v>
      </c>
      <c r="B23" s="1139">
        <v>36888</v>
      </c>
      <c r="C23" s="1146" t="s">
        <v>380</v>
      </c>
      <c r="D23" s="1072">
        <v>61</v>
      </c>
      <c r="E23" s="1140">
        <v>617</v>
      </c>
      <c r="F23" s="1072"/>
      <c r="G23" s="1072">
        <v>1</v>
      </c>
      <c r="H23" s="1136" t="s">
        <v>158</v>
      </c>
      <c r="I23" s="1072"/>
      <c r="J23" s="1072" t="s">
        <v>19</v>
      </c>
      <c r="K23" s="1086" t="s">
        <v>382</v>
      </c>
      <c r="L23" s="1141">
        <v>500</v>
      </c>
      <c r="M23" s="1073">
        <v>10</v>
      </c>
      <c r="N23" s="1137"/>
      <c r="O23" s="1137"/>
      <c r="P23" s="1138">
        <v>10</v>
      </c>
      <c r="Q23" s="1138"/>
      <c r="R23" s="1137">
        <v>500</v>
      </c>
      <c r="S23" s="1137">
        <f t="shared" si="0"/>
        <v>0</v>
      </c>
      <c r="T23" s="3"/>
    </row>
    <row r="24" spans="1:21" x14ac:dyDescent="0.2">
      <c r="A24" s="228">
        <v>6</v>
      </c>
      <c r="B24" s="1139">
        <v>39980</v>
      </c>
      <c r="C24" s="1146" t="s">
        <v>380</v>
      </c>
      <c r="D24" s="1072">
        <v>61</v>
      </c>
      <c r="E24" s="1140">
        <v>617</v>
      </c>
      <c r="F24" s="1072"/>
      <c r="G24" s="1072">
        <v>1</v>
      </c>
      <c r="H24" s="1136" t="s">
        <v>401</v>
      </c>
      <c r="I24" s="1072"/>
      <c r="J24" s="1072"/>
      <c r="K24" s="1086" t="s">
        <v>382</v>
      </c>
      <c r="L24" s="1141">
        <v>7500</v>
      </c>
      <c r="M24" s="1073">
        <v>10</v>
      </c>
      <c r="N24" s="1074">
        <f>IF(M24=0,"N/A",+L24/M24)</f>
        <v>750</v>
      </c>
      <c r="O24" s="1074">
        <f>IF(M24=0,"N/A",+N24/12)</f>
        <v>62.5</v>
      </c>
      <c r="P24" s="1075">
        <v>8</v>
      </c>
      <c r="Q24" s="1075">
        <v>3</v>
      </c>
      <c r="R24" s="1074">
        <f>IF(M24=0,"N/A",+N24*P24+O24*Q24)</f>
        <v>6187.5</v>
      </c>
      <c r="S24" s="1074">
        <f t="shared" si="0"/>
        <v>1312.5</v>
      </c>
      <c r="T24" s="3"/>
    </row>
    <row r="25" spans="1:21" x14ac:dyDescent="0.2">
      <c r="A25" s="228">
        <v>7</v>
      </c>
      <c r="B25" s="1139">
        <v>41926</v>
      </c>
      <c r="C25" s="1146" t="s">
        <v>380</v>
      </c>
      <c r="D25" s="1072">
        <v>61</v>
      </c>
      <c r="E25" s="1140" t="s">
        <v>1107</v>
      </c>
      <c r="F25" s="1072"/>
      <c r="G25" s="1072">
        <v>1</v>
      </c>
      <c r="H25" s="1136" t="s">
        <v>1041</v>
      </c>
      <c r="I25" s="1072"/>
      <c r="J25" s="1072"/>
      <c r="K25" s="1086" t="s">
        <v>382</v>
      </c>
      <c r="L25" s="1141">
        <v>4559.5200000000004</v>
      </c>
      <c r="M25" s="1073">
        <v>10</v>
      </c>
      <c r="N25" s="1074">
        <f>IF(M25=0,"N/A",+L25/M25)</f>
        <v>455.95200000000006</v>
      </c>
      <c r="O25" s="1678">
        <v>38</v>
      </c>
      <c r="P25" s="1075">
        <v>2</v>
      </c>
      <c r="Q25" s="1075">
        <v>11</v>
      </c>
      <c r="R25" s="1074">
        <f>IF(M25=0,"N/A",+N25*P25+O25*Q25)</f>
        <v>1329.904</v>
      </c>
      <c r="S25" s="1074">
        <f t="shared" si="0"/>
        <v>3229.6160000000004</v>
      </c>
      <c r="T25" s="3"/>
    </row>
    <row r="26" spans="1:21" x14ac:dyDescent="0.2">
      <c r="A26" s="228">
        <v>8</v>
      </c>
      <c r="B26" s="1134">
        <v>40591</v>
      </c>
      <c r="C26" s="1146" t="s">
        <v>380</v>
      </c>
      <c r="D26" s="1072">
        <v>61</v>
      </c>
      <c r="E26" s="1140">
        <v>617</v>
      </c>
      <c r="F26" s="1063"/>
      <c r="G26" s="1072">
        <v>1</v>
      </c>
      <c r="H26" s="1136" t="s">
        <v>18</v>
      </c>
      <c r="I26" s="1072" t="s">
        <v>730</v>
      </c>
      <c r="J26" s="1072" t="s">
        <v>528</v>
      </c>
      <c r="K26" s="1086" t="s">
        <v>382</v>
      </c>
      <c r="L26" s="1100">
        <v>3845.4</v>
      </c>
      <c r="M26" s="1073">
        <v>10</v>
      </c>
      <c r="N26" s="1074">
        <f>IF(M26=0,"N/A",+L26/M26)</f>
        <v>384.54</v>
      </c>
      <c r="O26" s="1074">
        <f>IF(M26=0,"N/A",+N26/12)</f>
        <v>32.045000000000002</v>
      </c>
      <c r="P26" s="1075">
        <v>6</v>
      </c>
      <c r="Q26" s="1075">
        <v>7</v>
      </c>
      <c r="R26" s="1074">
        <f>IF(M26=0,"N/A",+N26*P26+O26*Q26)</f>
        <v>2531.5550000000003</v>
      </c>
      <c r="S26" s="1074">
        <f t="shared" si="0"/>
        <v>1313.8449999999998</v>
      </c>
      <c r="T26" s="3"/>
    </row>
    <row r="27" spans="1:21" ht="25.5" x14ac:dyDescent="0.2">
      <c r="A27" s="228">
        <v>9</v>
      </c>
      <c r="B27" s="1134">
        <v>41455</v>
      </c>
      <c r="C27" s="1146" t="s">
        <v>380</v>
      </c>
      <c r="D27" s="1072">
        <v>61</v>
      </c>
      <c r="E27" s="519">
        <v>617</v>
      </c>
      <c r="F27" s="1071"/>
      <c r="G27" s="1072">
        <v>1</v>
      </c>
      <c r="H27" s="1142" t="s">
        <v>901</v>
      </c>
      <c r="I27" s="1071"/>
      <c r="J27" s="1071"/>
      <c r="K27" s="1086" t="s">
        <v>382</v>
      </c>
      <c r="L27" s="1143">
        <v>5310</v>
      </c>
      <c r="M27" s="1073">
        <v>10</v>
      </c>
      <c r="N27" s="1074">
        <f>IF(M27=0,"N/A",+L27/M27)</f>
        <v>531</v>
      </c>
      <c r="O27" s="1074">
        <f>IF(M27=0,"N/A",+N27/12)</f>
        <v>44.25</v>
      </c>
      <c r="P27" s="1075">
        <v>4</v>
      </c>
      <c r="Q27" s="1075">
        <v>3</v>
      </c>
      <c r="R27" s="1074">
        <f>IF(M27=0,"N/A",+N27*P27+O27*Q27)</f>
        <v>2256.75</v>
      </c>
      <c r="S27" s="1074">
        <f t="shared" si="0"/>
        <v>3053.25</v>
      </c>
      <c r="T27" s="3"/>
    </row>
    <row r="28" spans="1:21" x14ac:dyDescent="0.2">
      <c r="A28" s="228">
        <v>10</v>
      </c>
      <c r="B28" s="1139">
        <v>38349</v>
      </c>
      <c r="C28" s="1146" t="s">
        <v>380</v>
      </c>
      <c r="D28" s="1072">
        <v>61</v>
      </c>
      <c r="E28" s="1140">
        <v>617</v>
      </c>
      <c r="F28" s="1072"/>
      <c r="G28" s="1072">
        <v>1</v>
      </c>
      <c r="H28" s="1076" t="s">
        <v>410</v>
      </c>
      <c r="I28" s="1072"/>
      <c r="J28" s="1072" t="s">
        <v>19</v>
      </c>
      <c r="K28" s="1086" t="s">
        <v>382</v>
      </c>
      <c r="L28" s="1141">
        <v>2508.8000000000002</v>
      </c>
      <c r="M28" s="1073">
        <v>10</v>
      </c>
      <c r="N28" s="1137"/>
      <c r="O28" s="1137"/>
      <c r="P28" s="1138">
        <v>10</v>
      </c>
      <c r="Q28" s="1138"/>
      <c r="R28" s="1137">
        <v>2508.8000000000002</v>
      </c>
      <c r="S28" s="1137">
        <f t="shared" si="0"/>
        <v>0</v>
      </c>
      <c r="T28" s="3"/>
    </row>
    <row r="29" spans="1:21" x14ac:dyDescent="0.2">
      <c r="A29" s="228">
        <v>11</v>
      </c>
      <c r="B29" s="1139">
        <v>36889</v>
      </c>
      <c r="C29" s="1146" t="s">
        <v>380</v>
      </c>
      <c r="D29" s="1072">
        <v>61</v>
      </c>
      <c r="E29" s="1140">
        <v>617</v>
      </c>
      <c r="F29" s="1072">
        <v>125450</v>
      </c>
      <c r="G29" s="1072">
        <v>1</v>
      </c>
      <c r="H29" s="1136" t="s">
        <v>25</v>
      </c>
      <c r="I29" s="1072"/>
      <c r="J29" s="1072" t="s">
        <v>19</v>
      </c>
      <c r="K29" s="1086" t="s">
        <v>382</v>
      </c>
      <c r="L29" s="1100">
        <v>1382.4</v>
      </c>
      <c r="M29" s="1073">
        <v>10</v>
      </c>
      <c r="N29" s="1137"/>
      <c r="O29" s="1137"/>
      <c r="P29" s="1138">
        <v>10</v>
      </c>
      <c r="Q29" s="1138"/>
      <c r="R29" s="1137">
        <v>1382.4</v>
      </c>
      <c r="S29" s="1137">
        <f t="shared" si="0"/>
        <v>0</v>
      </c>
      <c r="T29" s="3"/>
    </row>
    <row r="30" spans="1:21" x14ac:dyDescent="0.2">
      <c r="A30" s="228">
        <v>12</v>
      </c>
      <c r="B30" s="1139">
        <v>9</v>
      </c>
      <c r="C30" s="1146" t="s">
        <v>380</v>
      </c>
      <c r="D30" s="1072">
        <v>61</v>
      </c>
      <c r="E30" s="1140">
        <v>617</v>
      </c>
      <c r="F30" s="1072"/>
      <c r="G30" s="1072">
        <v>2</v>
      </c>
      <c r="H30" s="1076" t="s">
        <v>381</v>
      </c>
      <c r="I30" s="1072"/>
      <c r="J30" s="1072" t="s">
        <v>24</v>
      </c>
      <c r="K30" s="1086" t="s">
        <v>382</v>
      </c>
      <c r="L30" s="1141">
        <v>5236.8100000000004</v>
      </c>
      <c r="M30" s="1073">
        <v>10</v>
      </c>
      <c r="N30" s="1079"/>
      <c r="O30" s="1079"/>
      <c r="P30" s="1078">
        <v>10</v>
      </c>
      <c r="Q30" s="1078"/>
      <c r="R30" s="1079">
        <v>5236.8100000000004</v>
      </c>
      <c r="S30" s="1079">
        <f t="shared" si="0"/>
        <v>0</v>
      </c>
      <c r="T30" s="3"/>
      <c r="U30" s="1641"/>
    </row>
    <row r="31" spans="1:21" x14ac:dyDescent="0.2">
      <c r="A31" s="228">
        <v>13</v>
      </c>
      <c r="B31" s="1139">
        <v>36889</v>
      </c>
      <c r="C31" s="1146" t="s">
        <v>380</v>
      </c>
      <c r="D31" s="1072">
        <v>61</v>
      </c>
      <c r="E31" s="1140">
        <v>617</v>
      </c>
      <c r="F31" s="1072">
        <v>125442</v>
      </c>
      <c r="G31" s="1072">
        <v>1</v>
      </c>
      <c r="H31" s="1136" t="s">
        <v>591</v>
      </c>
      <c r="I31" s="1072"/>
      <c r="J31" s="1072"/>
      <c r="K31" s="1086" t="s">
        <v>382</v>
      </c>
      <c r="L31" s="1141">
        <v>2000</v>
      </c>
      <c r="M31" s="1073">
        <v>10</v>
      </c>
      <c r="N31" s="1137"/>
      <c r="O31" s="1137"/>
      <c r="P31" s="1138">
        <v>10</v>
      </c>
      <c r="Q31" s="1138"/>
      <c r="R31" s="1137">
        <v>2000</v>
      </c>
      <c r="S31" s="1137">
        <f t="shared" si="0"/>
        <v>0</v>
      </c>
      <c r="T31" s="3"/>
    </row>
    <row r="32" spans="1:21" x14ac:dyDescent="0.2">
      <c r="A32" s="228">
        <v>14</v>
      </c>
      <c r="B32" s="1134">
        <v>36085</v>
      </c>
      <c r="C32" s="1146" t="s">
        <v>380</v>
      </c>
      <c r="D32" s="1072">
        <v>61</v>
      </c>
      <c r="E32" s="1140">
        <v>617</v>
      </c>
      <c r="F32" s="1072"/>
      <c r="G32" s="1072">
        <v>3</v>
      </c>
      <c r="H32" s="1136" t="s">
        <v>861</v>
      </c>
      <c r="I32" s="1072"/>
      <c r="J32" s="1072"/>
      <c r="K32" s="1086" t="s">
        <v>382</v>
      </c>
      <c r="L32" s="1144">
        <v>800</v>
      </c>
      <c r="M32" s="1073">
        <v>10</v>
      </c>
      <c r="N32" s="1137"/>
      <c r="O32" s="1137"/>
      <c r="P32" s="1138">
        <v>10</v>
      </c>
      <c r="Q32" s="1138"/>
      <c r="R32" s="1137">
        <v>800</v>
      </c>
      <c r="S32" s="1137">
        <f t="shared" si="0"/>
        <v>0</v>
      </c>
      <c r="T32" s="3"/>
    </row>
    <row r="33" spans="1:20" ht="25.5" x14ac:dyDescent="0.2">
      <c r="A33" s="228">
        <v>15</v>
      </c>
      <c r="B33" s="1134">
        <v>40898</v>
      </c>
      <c r="C33" s="1146" t="s">
        <v>380</v>
      </c>
      <c r="D33" s="1072">
        <v>61</v>
      </c>
      <c r="E33" s="1140">
        <v>617</v>
      </c>
      <c r="F33" s="1063"/>
      <c r="G33" s="1072">
        <v>10</v>
      </c>
      <c r="H33" s="1136" t="s">
        <v>862</v>
      </c>
      <c r="I33" s="1072"/>
      <c r="J33" s="1072" t="s">
        <v>1745</v>
      </c>
      <c r="K33" s="1086" t="s">
        <v>382</v>
      </c>
      <c r="L33" s="1145">
        <v>15000</v>
      </c>
      <c r="M33" s="1073">
        <v>10</v>
      </c>
      <c r="N33" s="1074">
        <f>IF(M33=0,"N/A",+L33/M33)</f>
        <v>1500</v>
      </c>
      <c r="O33" s="1074">
        <f>IF(M33=0,"N/A",+N33/12)</f>
        <v>125</v>
      </c>
      <c r="P33" s="1075">
        <v>5</v>
      </c>
      <c r="Q33" s="1075">
        <v>9</v>
      </c>
      <c r="R33" s="1074">
        <f>IF(M33=0,"N/A",+N33*P33+O33*Q33)</f>
        <v>8625</v>
      </c>
      <c r="S33" s="1074">
        <f t="shared" si="0"/>
        <v>6375</v>
      </c>
      <c r="T33" s="3"/>
    </row>
    <row r="34" spans="1:20" x14ac:dyDescent="0.2">
      <c r="A34" s="228">
        <v>16</v>
      </c>
      <c r="B34" s="1139">
        <v>36889</v>
      </c>
      <c r="C34" s="1146" t="s">
        <v>380</v>
      </c>
      <c r="D34" s="1072">
        <v>61</v>
      </c>
      <c r="E34" s="1140">
        <v>617</v>
      </c>
      <c r="F34" s="1063"/>
      <c r="G34" s="1072">
        <v>9</v>
      </c>
      <c r="H34" s="1136" t="s">
        <v>731</v>
      </c>
      <c r="I34" s="1072"/>
      <c r="J34" s="1072"/>
      <c r="K34" s="1086" t="s">
        <v>382</v>
      </c>
      <c r="L34" s="1145">
        <v>1475</v>
      </c>
      <c r="M34" s="1073">
        <v>10</v>
      </c>
      <c r="N34" s="1137"/>
      <c r="O34" s="1137"/>
      <c r="P34" s="1138">
        <v>10</v>
      </c>
      <c r="Q34" s="1138"/>
      <c r="R34" s="1137">
        <v>1475</v>
      </c>
      <c r="S34" s="1137">
        <f t="shared" si="0"/>
        <v>0</v>
      </c>
      <c r="T34" s="3"/>
    </row>
    <row r="35" spans="1:20" x14ac:dyDescent="0.2">
      <c r="A35" s="228">
        <v>17</v>
      </c>
      <c r="B35" s="1139">
        <v>39954</v>
      </c>
      <c r="C35" s="1146" t="s">
        <v>380</v>
      </c>
      <c r="D35" s="1146">
        <v>61</v>
      </c>
      <c r="E35" s="1140">
        <v>617</v>
      </c>
      <c r="F35" s="1072"/>
      <c r="G35" s="1072">
        <v>11</v>
      </c>
      <c r="H35" s="1076" t="s">
        <v>123</v>
      </c>
      <c r="I35" s="1072"/>
      <c r="J35" s="1072" t="s">
        <v>114</v>
      </c>
      <c r="K35" s="1086" t="s">
        <v>382</v>
      </c>
      <c r="L35" s="1144">
        <v>6351</v>
      </c>
      <c r="M35" s="1073">
        <v>10</v>
      </c>
      <c r="N35" s="1074">
        <f>IF(M35=0,"N/A",+L35/M35)</f>
        <v>635.1</v>
      </c>
      <c r="O35" s="1074">
        <f>IF(M35=0,"N/A",+N35/12)</f>
        <v>52.925000000000004</v>
      </c>
      <c r="P35" s="1075">
        <v>8</v>
      </c>
      <c r="Q35" s="1075">
        <v>4</v>
      </c>
      <c r="R35" s="1074">
        <f>IF(M35=0,"N/A",+N35*P35+O35*Q35)</f>
        <v>5292.5</v>
      </c>
      <c r="S35" s="1074">
        <f t="shared" si="0"/>
        <v>1058.5</v>
      </c>
      <c r="T35" s="3"/>
    </row>
    <row r="36" spans="1:20" x14ac:dyDescent="0.2">
      <c r="A36" s="228">
        <v>18</v>
      </c>
      <c r="B36" s="1139">
        <v>36828</v>
      </c>
      <c r="C36" s="1146" t="s">
        <v>125</v>
      </c>
      <c r="D36" s="1146">
        <v>61</v>
      </c>
      <c r="E36" s="1140">
        <v>614</v>
      </c>
      <c r="F36" s="1072">
        <v>125163</v>
      </c>
      <c r="G36" s="1072">
        <v>1</v>
      </c>
      <c r="H36" s="1076" t="s">
        <v>33</v>
      </c>
      <c r="I36" s="1072" t="s">
        <v>34</v>
      </c>
      <c r="J36" s="1072" t="s">
        <v>35</v>
      </c>
      <c r="K36" s="1086" t="s">
        <v>382</v>
      </c>
      <c r="L36" s="1144">
        <v>6496</v>
      </c>
      <c r="M36" s="1073">
        <v>3</v>
      </c>
      <c r="N36" s="1079"/>
      <c r="O36" s="1079"/>
      <c r="P36" s="1078">
        <v>3</v>
      </c>
      <c r="Q36" s="1078"/>
      <c r="R36" s="1079">
        <v>6496</v>
      </c>
      <c r="S36" s="1079">
        <f t="shared" si="0"/>
        <v>0</v>
      </c>
      <c r="T36" s="3"/>
    </row>
    <row r="37" spans="1:20" ht="13.5" x14ac:dyDescent="0.25">
      <c r="A37" s="228">
        <v>19</v>
      </c>
      <c r="B37" s="1124">
        <v>36819</v>
      </c>
      <c r="C37" s="507">
        <v>8</v>
      </c>
      <c r="D37" s="507">
        <v>61</v>
      </c>
      <c r="E37" s="1813">
        <v>617</v>
      </c>
      <c r="F37" s="407"/>
      <c r="G37" s="230">
        <v>1</v>
      </c>
      <c r="H37" s="1128" t="s">
        <v>55</v>
      </c>
      <c r="I37" s="230"/>
      <c r="J37" s="407" t="s">
        <v>24</v>
      </c>
      <c r="K37" s="230" t="s">
        <v>382</v>
      </c>
      <c r="L37" s="412">
        <v>1295</v>
      </c>
      <c r="M37" s="1147">
        <v>10</v>
      </c>
      <c r="N37" s="1079"/>
      <c r="O37" s="1079"/>
      <c r="P37" s="1078">
        <v>10</v>
      </c>
      <c r="Q37" s="1078"/>
      <c r="R37" s="1079">
        <v>1295</v>
      </c>
      <c r="S37" s="1079">
        <f t="shared" si="0"/>
        <v>0</v>
      </c>
      <c r="T37" s="89"/>
    </row>
    <row r="38" spans="1:20" ht="15" x14ac:dyDescent="0.3">
      <c r="A38" s="228">
        <v>20</v>
      </c>
      <c r="B38" s="125">
        <v>42669</v>
      </c>
      <c r="C38" s="99">
        <v>8</v>
      </c>
      <c r="D38" s="99">
        <v>61</v>
      </c>
      <c r="E38" s="235">
        <v>2613</v>
      </c>
      <c r="F38" s="192"/>
      <c r="G38" s="85">
        <v>1</v>
      </c>
      <c r="H38" s="937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60">
        <f>IF(M38=0,"N/A",+N38/12)</f>
        <v>682.01388888888891</v>
      </c>
      <c r="P38" s="187"/>
      <c r="Q38" s="188">
        <v>11</v>
      </c>
      <c r="R38" s="101">
        <f>IF(M38=0,"N/A",+N38*P38+O38*Q38)</f>
        <v>7502.1527777777783</v>
      </c>
      <c r="S38" s="101">
        <f>IF(M38=0,"N/A",+L38-R38)</f>
        <v>17050.347222222223</v>
      </c>
      <c r="T38" s="1290"/>
    </row>
    <row r="39" spans="1:20" ht="15" x14ac:dyDescent="0.3">
      <c r="A39" s="228">
        <v>21</v>
      </c>
      <c r="B39" s="125">
        <v>42800</v>
      </c>
      <c r="C39" s="99" t="s">
        <v>380</v>
      </c>
      <c r="D39" s="99">
        <v>61</v>
      </c>
      <c r="E39" s="235" t="s">
        <v>1756</v>
      </c>
      <c r="F39" s="192"/>
      <c r="G39" s="85">
        <v>1</v>
      </c>
      <c r="H39" s="937" t="s">
        <v>1758</v>
      </c>
      <c r="I39" s="86"/>
      <c r="J39" s="86"/>
      <c r="K39" s="86" t="s">
        <v>382</v>
      </c>
      <c r="L39" s="508">
        <v>16192.31</v>
      </c>
      <c r="M39" s="112">
        <v>10</v>
      </c>
      <c r="N39" s="101">
        <f>IF(M39=0,"N/A",+L39/M39)</f>
        <v>1619.231</v>
      </c>
      <c r="O39" s="1660">
        <f>IF(M39=0,"N/A",+N39/12)</f>
        <v>134.93591666666666</v>
      </c>
      <c r="P39" s="187"/>
      <c r="Q39" s="188">
        <v>6</v>
      </c>
      <c r="R39" s="101">
        <f>IF(M39=0,"N/A",+N39*P39+O39*Q39)</f>
        <v>809.61549999999988</v>
      </c>
      <c r="S39" s="101">
        <f>IF(M39=0,"N/A",+L39-R39)</f>
        <v>15382.6945</v>
      </c>
      <c r="T39" s="1290"/>
    </row>
    <row r="40" spans="1:20" ht="25.5" x14ac:dyDescent="0.2">
      <c r="A40" s="228">
        <v>22</v>
      </c>
      <c r="B40" s="1134">
        <v>42800</v>
      </c>
      <c r="C40" s="1864" t="s">
        <v>380</v>
      </c>
      <c r="D40" s="1072">
        <v>61</v>
      </c>
      <c r="E40" s="1071" t="s">
        <v>1756</v>
      </c>
      <c r="F40" s="1172"/>
      <c r="G40" s="1072">
        <v>1</v>
      </c>
      <c r="H40" s="1136" t="s">
        <v>1770</v>
      </c>
      <c r="I40" s="1072" t="s">
        <v>1771</v>
      </c>
      <c r="J40" s="1072"/>
      <c r="K40" s="1072" t="s">
        <v>382</v>
      </c>
      <c r="L40" s="1141">
        <v>3610.8</v>
      </c>
      <c r="M40" s="1073">
        <v>10</v>
      </c>
      <c r="N40" s="1074">
        <f>IF(M40=0,"N/A",+L40/M40)</f>
        <v>361.08000000000004</v>
      </c>
      <c r="O40" s="1678">
        <f>IF(M40=0,"N/A",+N40/12)</f>
        <v>30.090000000000003</v>
      </c>
      <c r="P40" s="1075"/>
      <c r="Q40" s="1075">
        <v>6</v>
      </c>
      <c r="R40" s="1074">
        <f>IF(M40=0,"N/A",+N40*P40+O40*Q40)</f>
        <v>180.54000000000002</v>
      </c>
      <c r="S40" s="349"/>
      <c r="T40" s="1290"/>
    </row>
    <row r="41" spans="1:20" ht="13.5" x14ac:dyDescent="0.25">
      <c r="A41" s="228"/>
      <c r="B41" s="1053"/>
      <c r="C41" s="1148"/>
      <c r="D41" s="374"/>
      <c r="E41" s="507"/>
      <c r="F41" s="411"/>
      <c r="G41" s="407"/>
      <c r="H41" s="1128"/>
      <c r="I41" s="411"/>
      <c r="J41" s="411"/>
      <c r="K41" s="411"/>
      <c r="L41" s="1132">
        <f>SUM(L19:L38)</f>
        <v>120724.34000000001</v>
      </c>
      <c r="M41" s="1132"/>
      <c r="N41" s="1132">
        <f>SUM(N21:N38)</f>
        <v>14242.385333333335</v>
      </c>
      <c r="O41" s="1132">
        <f>SUM(O21:O40)</f>
        <v>1351.895361111111</v>
      </c>
      <c r="P41" s="1132"/>
      <c r="Q41" s="1132"/>
      <c r="R41" s="1132">
        <f>SUM(R19:R38)</f>
        <v>79136.304277777788</v>
      </c>
      <c r="S41" s="1132">
        <f>SUM(S19:S38)</f>
        <v>41588.035722222223</v>
      </c>
      <c r="T41" s="18"/>
    </row>
    <row r="42" spans="1:20" ht="2.25" customHeight="1" x14ac:dyDescent="0.3">
      <c r="A42" s="80"/>
      <c r="B42" s="114"/>
      <c r="C42" s="1705"/>
      <c r="D42" s="1668"/>
      <c r="E42" s="357"/>
      <c r="F42" s="203"/>
      <c r="G42" s="239"/>
      <c r="H42" s="1042"/>
      <c r="I42" s="203"/>
      <c r="J42" s="203"/>
      <c r="K42" s="203"/>
      <c r="L42" s="203"/>
      <c r="M42" s="354"/>
      <c r="N42" s="354"/>
      <c r="O42" s="354"/>
      <c r="P42" s="115"/>
      <c r="Q42" s="115"/>
      <c r="R42" s="115"/>
      <c r="S42" s="115"/>
    </row>
    <row r="43" spans="1:20" ht="15" x14ac:dyDescent="0.3">
      <c r="A43" s="115"/>
      <c r="B43" s="114"/>
      <c r="C43" s="1705">
        <v>611</v>
      </c>
      <c r="D43" s="1704">
        <v>278.3</v>
      </c>
      <c r="E43" s="364"/>
      <c r="F43" s="114"/>
      <c r="G43" s="184"/>
      <c r="H43" s="1043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</row>
    <row r="44" spans="1:20" ht="15" x14ac:dyDescent="0.3">
      <c r="A44" s="115"/>
      <c r="B44" s="114"/>
      <c r="C44" s="1705">
        <v>613</v>
      </c>
      <c r="D44" s="1704">
        <v>756.87</v>
      </c>
      <c r="E44" s="364"/>
      <c r="F44" s="114"/>
      <c r="G44" s="184"/>
      <c r="H44" s="1043"/>
      <c r="I44" s="114"/>
      <c r="J44" s="114"/>
      <c r="K44" s="114"/>
      <c r="L44" s="114"/>
      <c r="M44" s="115"/>
      <c r="N44" s="115"/>
      <c r="O44" s="115"/>
      <c r="P44" s="115"/>
      <c r="Q44" s="115"/>
      <c r="R44" s="115"/>
      <c r="S44" s="115"/>
    </row>
    <row r="45" spans="1:20" ht="15" x14ac:dyDescent="0.3">
      <c r="A45" s="115"/>
      <c r="B45" s="115"/>
      <c r="C45" s="1671">
        <v>617</v>
      </c>
      <c r="D45" s="1657">
        <v>316.73</v>
      </c>
      <c r="E45" s="121"/>
      <c r="F45" s="115"/>
      <c r="G45" s="1989"/>
      <c r="H45" s="1989"/>
      <c r="I45" s="115"/>
      <c r="J45" s="114"/>
      <c r="K45" s="114"/>
      <c r="L45" s="114"/>
      <c r="M45" s="114"/>
      <c r="N45" s="115"/>
      <c r="O45" s="114"/>
      <c r="P45" s="115"/>
      <c r="Q45" s="115"/>
      <c r="R45" s="115"/>
      <c r="S45" s="115"/>
    </row>
    <row r="46" spans="1:20" ht="15" x14ac:dyDescent="0.3">
      <c r="A46" s="115"/>
      <c r="B46" s="115"/>
      <c r="C46" s="1671"/>
      <c r="D46" s="1657"/>
      <c r="E46" s="121"/>
      <c r="F46" s="115"/>
      <c r="G46" s="538"/>
      <c r="H46" s="538"/>
      <c r="I46" s="115"/>
      <c r="J46" s="114"/>
      <c r="K46" s="114"/>
      <c r="L46" s="114"/>
      <c r="M46" s="114"/>
      <c r="N46" s="115"/>
      <c r="O46" s="114"/>
      <c r="P46" s="115"/>
      <c r="Q46" s="115"/>
      <c r="R46" s="115"/>
      <c r="S46" s="115"/>
    </row>
    <row r="47" spans="1:20" ht="15" x14ac:dyDescent="0.3">
      <c r="A47" s="115"/>
      <c r="B47" s="115"/>
      <c r="C47" s="1667"/>
      <c r="D47" s="1652">
        <f>SUM(D43:D45)</f>
        <v>1351.9</v>
      </c>
      <c r="E47" s="115"/>
      <c r="F47" s="115"/>
      <c r="G47" s="115"/>
      <c r="H47" s="1041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1:20" ht="13.5" customHeight="1" x14ac:dyDescent="0.3">
      <c r="B48" s="115"/>
      <c r="C48" s="1667"/>
      <c r="D48" s="1667"/>
      <c r="E48" s="115"/>
      <c r="F48" s="115"/>
      <c r="G48" s="115"/>
      <c r="H48" s="1041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spans="1:19" ht="2.25" customHeight="1" x14ac:dyDescent="0.2">
      <c r="A49" s="45"/>
      <c r="B49" s="45"/>
      <c r="C49" s="45"/>
      <c r="D49" s="45"/>
      <c r="E49" s="45"/>
      <c r="F49" s="45"/>
      <c r="G49" s="45"/>
      <c r="H49"/>
      <c r="I49" s="45"/>
      <c r="J49" s="45"/>
      <c r="K49" s="45"/>
      <c r="L49" s="45"/>
      <c r="M49" s="45"/>
      <c r="N49" s="15"/>
      <c r="O49" s="14"/>
      <c r="P49" s="1048"/>
      <c r="Q49" s="1048"/>
      <c r="R49" s="1048"/>
      <c r="S49" s="1048"/>
    </row>
    <row r="50" spans="1:19" s="115" customFormat="1" ht="15" x14ac:dyDescent="0.3">
      <c r="A50" s="1992" t="s">
        <v>51</v>
      </c>
      <c r="B50" s="1992"/>
      <c r="C50" s="1992"/>
      <c r="D50" s="1992"/>
      <c r="E50" s="1992"/>
      <c r="F50" s="1992"/>
      <c r="G50" s="1992"/>
      <c r="H50" s="116"/>
      <c r="I50" s="1993" t="s">
        <v>1620</v>
      </c>
      <c r="J50" s="1993"/>
      <c r="K50" s="1993"/>
      <c r="L50" s="1993"/>
      <c r="M50" s="1993"/>
      <c r="O50" s="1105"/>
      <c r="P50" s="1992" t="s">
        <v>1621</v>
      </c>
      <c r="Q50" s="1992"/>
      <c r="R50" s="1992"/>
      <c r="S50" s="1992"/>
    </row>
    <row r="57" spans="1:19" x14ac:dyDescent="0.2">
      <c r="D57" s="369"/>
    </row>
  </sheetData>
  <mergeCells count="9">
    <mergeCell ref="A50:G50"/>
    <mergeCell ref="I50:M50"/>
    <mergeCell ref="P50:S50"/>
    <mergeCell ref="G45:H45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9"/>
  <sheetViews>
    <sheetView topLeftCell="A8" zoomScale="80" zoomScaleNormal="80" workbookViewId="0">
      <selection activeCell="Q34" sqref="Q34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99"/>
      <c r="B9" s="1999"/>
      <c r="C9" s="1999"/>
      <c r="D9" s="1999"/>
      <c r="E9" s="1999"/>
      <c r="F9" s="1999"/>
      <c r="G9" s="1999"/>
      <c r="H9" s="1999"/>
      <c r="I9" s="1999"/>
      <c r="J9" s="1999"/>
      <c r="K9" s="1999"/>
      <c r="L9" s="1999"/>
    </row>
    <row r="10" spans="1:19" x14ac:dyDescent="0.2">
      <c r="A10" s="1978" t="s">
        <v>1</v>
      </c>
      <c r="B10" s="1978"/>
      <c r="C10" s="1978"/>
      <c r="D10" s="1978"/>
      <c r="E10" s="1978"/>
      <c r="F10" s="1978"/>
      <c r="G10" s="1978"/>
      <c r="H10" s="1978"/>
      <c r="I10" s="1978"/>
      <c r="J10" s="1978"/>
      <c r="K10" s="1978"/>
      <c r="L10" s="1978"/>
      <c r="M10" s="1978"/>
      <c r="N10" s="1978"/>
      <c r="O10" s="1978"/>
      <c r="P10" s="1978"/>
      <c r="Q10" s="1978"/>
      <c r="R10" s="1978"/>
      <c r="S10" s="1978"/>
    </row>
    <row r="11" spans="1:19" x14ac:dyDescent="0.2">
      <c r="A11" s="1978" t="s">
        <v>2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3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96" t="s">
        <v>1806</v>
      </c>
      <c r="B13" s="1996"/>
      <c r="C13" s="1996"/>
      <c r="D13" s="1996"/>
      <c r="E13" s="1996"/>
      <c r="F13" s="1996"/>
      <c r="G13" s="1996"/>
      <c r="H13" s="1996"/>
      <c r="I13" s="1996"/>
      <c r="J13" s="1996"/>
      <c r="K13" s="1996"/>
      <c r="L13" s="1996"/>
      <c r="M13" s="1996"/>
      <c r="N13" s="1996"/>
      <c r="O13" s="1996"/>
      <c r="P13" s="1996"/>
      <c r="Q13" s="1996"/>
      <c r="R13" s="1996"/>
      <c r="S13" s="1996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62" t="s">
        <v>4</v>
      </c>
      <c r="B15" s="962" t="s">
        <v>5</v>
      </c>
      <c r="C15" s="1045" t="s">
        <v>1630</v>
      </c>
      <c r="D15" s="1045" t="s">
        <v>7</v>
      </c>
      <c r="E15" s="1045" t="s">
        <v>1612</v>
      </c>
      <c r="F15" s="962" t="s">
        <v>9</v>
      </c>
      <c r="G15" s="962" t="s">
        <v>10</v>
      </c>
      <c r="H15" s="962" t="s">
        <v>11</v>
      </c>
      <c r="I15" s="962" t="s">
        <v>12</v>
      </c>
      <c r="J15" s="962" t="s">
        <v>13</v>
      </c>
      <c r="K15" s="962" t="s">
        <v>820</v>
      </c>
      <c r="L15" s="1046" t="s">
        <v>1613</v>
      </c>
      <c r="M15" s="1049" t="s">
        <v>1616</v>
      </c>
      <c r="N15" s="1050" t="s">
        <v>1615</v>
      </c>
      <c r="O15" s="1050" t="s">
        <v>1614</v>
      </c>
      <c r="P15" s="1051" t="s">
        <v>1618</v>
      </c>
      <c r="Q15" s="1050" t="s">
        <v>1617</v>
      </c>
      <c r="R15" s="1051" t="s">
        <v>1805</v>
      </c>
      <c r="S15" s="1051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231">
        <v>4</v>
      </c>
      <c r="E16" s="84">
        <v>5</v>
      </c>
      <c r="F16" s="231">
        <v>6</v>
      </c>
      <c r="G16" s="84">
        <v>7</v>
      </c>
      <c r="H16" s="231">
        <v>8</v>
      </c>
      <c r="I16" s="84">
        <v>9</v>
      </c>
      <c r="J16" s="231">
        <v>10</v>
      </c>
      <c r="K16" s="84">
        <v>11</v>
      </c>
      <c r="L16" s="231">
        <v>12</v>
      </c>
      <c r="M16" s="84">
        <v>13</v>
      </c>
      <c r="N16" s="231">
        <v>14</v>
      </c>
      <c r="O16" s="84">
        <v>15</v>
      </c>
      <c r="P16" s="231">
        <v>16</v>
      </c>
      <c r="Q16" s="84">
        <v>17</v>
      </c>
      <c r="R16" s="231">
        <v>18</v>
      </c>
      <c r="S16" s="84">
        <v>19</v>
      </c>
    </row>
    <row r="17" spans="1:19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5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60">
        <f>IF(M17=0,"N/A",+N17/12)</f>
        <v>31.666666666666668</v>
      </c>
      <c r="P17" s="102">
        <v>5</v>
      </c>
      <c r="Q17" s="102">
        <v>6</v>
      </c>
      <c r="R17" s="101">
        <f>IF(M17=0,"N/A",+N17*P17+O17*Q17)</f>
        <v>2090</v>
      </c>
      <c r="S17" s="101">
        <f t="shared" ref="S17:S27" si="0">IF(M17=0,"N/A",+L17-R17)</f>
        <v>1710</v>
      </c>
    </row>
    <row r="18" spans="1:19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5">
        <v>617</v>
      </c>
      <c r="F18" s="86"/>
      <c r="G18" s="86">
        <v>1</v>
      </c>
      <c r="H18" s="192" t="s">
        <v>780</v>
      </c>
      <c r="I18" s="86"/>
      <c r="J18" s="86" t="s">
        <v>203</v>
      </c>
      <c r="K18" s="86" t="s">
        <v>385</v>
      </c>
      <c r="L18" s="271">
        <v>2760.44</v>
      </c>
      <c r="M18" s="112">
        <v>10</v>
      </c>
      <c r="N18" s="101">
        <f>IF(M18=0,"N/A",+L18/M18)</f>
        <v>276.04399999999998</v>
      </c>
      <c r="O18" s="1660">
        <f>IF(M18=0,"N/A",+N18/12)</f>
        <v>23.003666666666664</v>
      </c>
      <c r="P18" s="102">
        <v>5</v>
      </c>
      <c r="Q18" s="102">
        <v>5</v>
      </c>
      <c r="R18" s="101">
        <f>IF(M18=0,"N/A",+N18*P18+O18*Q18)</f>
        <v>1495.2383333333332</v>
      </c>
      <c r="S18" s="101">
        <f t="shared" si="0"/>
        <v>1265.2016666666668</v>
      </c>
    </row>
    <row r="19" spans="1:19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5">
        <v>617</v>
      </c>
      <c r="F19" s="231"/>
      <c r="G19" s="85">
        <v>7</v>
      </c>
      <c r="H19" s="192" t="s">
        <v>1631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60">
        <f>IF(M19=0,"N/A",+N19/12)</f>
        <v>87.5</v>
      </c>
      <c r="P19" s="102">
        <v>5</v>
      </c>
      <c r="Q19" s="102">
        <v>9</v>
      </c>
      <c r="R19" s="101">
        <f>IF(M19=0,"N/A",+N19*P19+O19*Q19)</f>
        <v>6037.5</v>
      </c>
      <c r="S19" s="101">
        <f t="shared" si="0"/>
        <v>4462.5</v>
      </c>
    </row>
    <row r="20" spans="1:19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5">
        <v>617</v>
      </c>
      <c r="F20" s="231"/>
      <c r="G20" s="85">
        <v>86</v>
      </c>
      <c r="H20" s="192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19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5">
        <v>617</v>
      </c>
      <c r="F21" s="231"/>
      <c r="G21" s="86">
        <v>1</v>
      </c>
      <c r="H21" s="192" t="s">
        <v>732</v>
      </c>
      <c r="I21" s="231"/>
      <c r="J21" s="231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2"/>
      <c r="R21" s="89">
        <v>800</v>
      </c>
      <c r="S21" s="89">
        <f t="shared" si="0"/>
        <v>0</v>
      </c>
    </row>
    <row r="22" spans="1:19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2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19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5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1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19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5">
        <v>617</v>
      </c>
      <c r="F24" s="86"/>
      <c r="G24" s="86">
        <v>1</v>
      </c>
      <c r="H24" s="192" t="s">
        <v>384</v>
      </c>
      <c r="I24" s="86"/>
      <c r="J24" s="86" t="s">
        <v>19</v>
      </c>
      <c r="K24" s="86" t="s">
        <v>385</v>
      </c>
      <c r="L24" s="351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19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5">
        <v>617</v>
      </c>
      <c r="F25" s="86"/>
      <c r="G25" s="86">
        <v>1</v>
      </c>
      <c r="H25" s="192" t="s">
        <v>347</v>
      </c>
      <c r="I25" s="86"/>
      <c r="J25" s="86" t="s">
        <v>19</v>
      </c>
      <c r="K25" s="86" t="s">
        <v>385</v>
      </c>
      <c r="L25" s="351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19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5">
        <v>617</v>
      </c>
      <c r="F26" s="86">
        <v>125164</v>
      </c>
      <c r="G26" s="86">
        <v>1</v>
      </c>
      <c r="H26" s="192" t="s">
        <v>384</v>
      </c>
      <c r="I26" s="86"/>
      <c r="J26" s="86" t="s">
        <v>19</v>
      </c>
      <c r="K26" s="86" t="s">
        <v>385</v>
      </c>
      <c r="L26" s="351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19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5">
        <v>617</v>
      </c>
      <c r="F27" s="86"/>
      <c r="G27" s="86">
        <v>6</v>
      </c>
      <c r="H27" s="192" t="s">
        <v>865</v>
      </c>
      <c r="I27" s="86"/>
      <c r="J27" s="86"/>
      <c r="K27" s="86" t="s">
        <v>385</v>
      </c>
      <c r="L27" s="351">
        <v>2381.64</v>
      </c>
      <c r="M27" s="112">
        <v>10</v>
      </c>
      <c r="N27" s="101">
        <f>IF(M27=0,"N/A",+L27/M27)</f>
        <v>238.16399999999999</v>
      </c>
      <c r="O27" s="1660">
        <f>IF(M27=0,"N/A",+N27/12)</f>
        <v>19.846999999999998</v>
      </c>
      <c r="P27" s="102">
        <v>8</v>
      </c>
      <c r="Q27" s="102">
        <v>4</v>
      </c>
      <c r="R27" s="101">
        <f>IF(M27=0,"N/A",+N27*P27+O27*Q27)</f>
        <v>1984.6999999999998</v>
      </c>
      <c r="S27" s="101">
        <f t="shared" si="0"/>
        <v>396.94000000000005</v>
      </c>
    </row>
    <row r="28" spans="1:19" ht="15" x14ac:dyDescent="0.3">
      <c r="A28" s="84">
        <v>2</v>
      </c>
      <c r="B28" s="124">
        <v>40633</v>
      </c>
      <c r="C28" s="358" t="s">
        <v>383</v>
      </c>
      <c r="D28" s="99">
        <v>61</v>
      </c>
      <c r="E28" s="235">
        <v>611</v>
      </c>
      <c r="F28" s="86"/>
      <c r="G28" s="86">
        <v>1</v>
      </c>
      <c r="H28" s="185" t="s">
        <v>733</v>
      </c>
      <c r="I28" s="86" t="s">
        <v>734</v>
      </c>
      <c r="J28" s="86"/>
      <c r="K28" s="86" t="s">
        <v>385</v>
      </c>
      <c r="L28" s="88">
        <v>31500</v>
      </c>
      <c r="M28" s="86">
        <v>10</v>
      </c>
      <c r="N28" s="101">
        <f>IF(M28=0,"N/A",+L28/M28)</f>
        <v>3150</v>
      </c>
      <c r="O28" s="1660">
        <f>IF(M28=0,"N/A",+N28/12)</f>
        <v>262.5</v>
      </c>
      <c r="P28" s="102">
        <v>6</v>
      </c>
      <c r="Q28" s="102">
        <v>6</v>
      </c>
      <c r="R28" s="101">
        <f>IF(M28=0,"N/A",+N28*P28+O28*Q28)</f>
        <v>20475</v>
      </c>
      <c r="S28" s="101">
        <f>IF(M28=0,"N/A",+L28-R28)</f>
        <v>11025</v>
      </c>
    </row>
    <row r="29" spans="1:19" ht="15" x14ac:dyDescent="0.3">
      <c r="A29" s="84">
        <v>4</v>
      </c>
      <c r="B29" s="124">
        <v>40632</v>
      </c>
      <c r="C29" s="358" t="s">
        <v>383</v>
      </c>
      <c r="D29" s="99">
        <v>61</v>
      </c>
      <c r="E29" s="235">
        <v>617</v>
      </c>
      <c r="F29" s="86"/>
      <c r="G29" s="86">
        <v>1</v>
      </c>
      <c r="H29" s="185" t="s">
        <v>693</v>
      </c>
      <c r="I29" s="86"/>
      <c r="J29" s="86"/>
      <c r="K29" s="86" t="s">
        <v>385</v>
      </c>
      <c r="L29" s="88">
        <v>10804.26</v>
      </c>
      <c r="M29" s="86">
        <v>10</v>
      </c>
      <c r="N29" s="101">
        <f>IF(M29=0,"N/A",+L29/M29)</f>
        <v>1080.4259999999999</v>
      </c>
      <c r="O29" s="1660">
        <f>IF(M29=0,"N/A",+N29/12)</f>
        <v>90.035499999999999</v>
      </c>
      <c r="P29" s="102">
        <v>6</v>
      </c>
      <c r="Q29" s="102">
        <v>6</v>
      </c>
      <c r="R29" s="101">
        <f>IF(M29=0,"N/A",+N29*P29+O29*Q29)</f>
        <v>7022.7689999999993</v>
      </c>
      <c r="S29" s="101">
        <f>IF(M29=0,"N/A",+L29-R29)</f>
        <v>3781.4910000000009</v>
      </c>
    </row>
    <row r="30" spans="1:19" ht="15" x14ac:dyDescent="0.3">
      <c r="A30" s="84">
        <v>7</v>
      </c>
      <c r="B30" s="125">
        <v>36889</v>
      </c>
      <c r="C30" s="358" t="s">
        <v>383</v>
      </c>
      <c r="D30" s="99">
        <v>61</v>
      </c>
      <c r="E30" s="235">
        <v>617</v>
      </c>
      <c r="F30" s="231"/>
      <c r="G30" s="85">
        <v>4</v>
      </c>
      <c r="H30" s="192" t="s">
        <v>729</v>
      </c>
      <c r="I30" s="86"/>
      <c r="J30" s="86"/>
      <c r="K30" s="86" t="s">
        <v>385</v>
      </c>
      <c r="L30" s="88">
        <v>1685</v>
      </c>
      <c r="M30" s="112">
        <v>10</v>
      </c>
      <c r="N30" s="89"/>
      <c r="O30" s="89"/>
      <c r="P30" s="90">
        <v>10</v>
      </c>
      <c r="Q30" s="90"/>
      <c r="R30" s="89">
        <v>1685</v>
      </c>
      <c r="S30" s="89">
        <f>IF(M30=0,"N/A",+L30-R30)</f>
        <v>0</v>
      </c>
    </row>
    <row r="31" spans="1:19" ht="15" x14ac:dyDescent="0.3">
      <c r="A31" s="84">
        <v>9</v>
      </c>
      <c r="B31" s="125">
        <v>36846</v>
      </c>
      <c r="C31" s="358" t="s">
        <v>383</v>
      </c>
      <c r="D31" s="99">
        <v>61</v>
      </c>
      <c r="E31" s="235">
        <v>617</v>
      </c>
      <c r="F31" s="192"/>
      <c r="G31" s="86">
        <v>1</v>
      </c>
      <c r="H31" s="192" t="s">
        <v>375</v>
      </c>
      <c r="I31" s="86"/>
      <c r="J31" s="86"/>
      <c r="K31" s="86" t="s">
        <v>385</v>
      </c>
      <c r="L31" s="271">
        <v>200</v>
      </c>
      <c r="M31" s="112">
        <v>10</v>
      </c>
      <c r="N31" s="89"/>
      <c r="O31" s="89"/>
      <c r="P31" s="90">
        <v>10</v>
      </c>
      <c r="Q31" s="90"/>
      <c r="R31" s="89">
        <v>200</v>
      </c>
      <c r="S31" s="89">
        <f>IF(M31=0,"N/A",+L31-R31)</f>
        <v>0</v>
      </c>
    </row>
    <row r="32" spans="1:19" ht="15" x14ac:dyDescent="0.3">
      <c r="A32" s="84">
        <v>14</v>
      </c>
      <c r="B32" s="275">
        <v>39218</v>
      </c>
      <c r="C32" s="358" t="s">
        <v>383</v>
      </c>
      <c r="D32" s="99">
        <v>61</v>
      </c>
      <c r="E32" s="235">
        <v>617</v>
      </c>
      <c r="F32" s="192"/>
      <c r="G32" s="86">
        <v>1</v>
      </c>
      <c r="H32" s="87" t="s">
        <v>39</v>
      </c>
      <c r="I32" s="86"/>
      <c r="J32" s="86"/>
      <c r="K32" s="86" t="s">
        <v>385</v>
      </c>
      <c r="L32" s="351">
        <v>6380</v>
      </c>
      <c r="M32" s="112">
        <v>10</v>
      </c>
      <c r="N32" s="378"/>
      <c r="O32" s="378"/>
      <c r="P32" s="379">
        <v>10</v>
      </c>
      <c r="Q32" s="379"/>
      <c r="R32" s="378">
        <v>6380</v>
      </c>
      <c r="S32" s="378">
        <f>IF(M32=0,"N/A",+L32-R32)</f>
        <v>0</v>
      </c>
    </row>
    <row r="33" spans="1:20" ht="15" x14ac:dyDescent="0.3">
      <c r="A33" s="80"/>
      <c r="B33" s="114"/>
      <c r="C33" s="364"/>
      <c r="D33" s="214"/>
      <c r="E33" s="357"/>
      <c r="F33" s="114"/>
      <c r="G33" s="184"/>
      <c r="H33" s="114"/>
      <c r="I33" s="114"/>
      <c r="J33" s="114"/>
      <c r="K33" s="370"/>
      <c r="L33" s="1149">
        <f>SUM(L17:L27)</f>
        <v>138247.08000000002</v>
      </c>
      <c r="M33" s="332"/>
      <c r="N33" s="1203">
        <f>SUM(N17:N27)</f>
        <v>1944.2079999999999</v>
      </c>
      <c r="O33" s="1203">
        <f>SUM(O17:O32)</f>
        <v>514.5528333333333</v>
      </c>
      <c r="P33" s="274"/>
      <c r="Q33" s="274"/>
      <c r="R33" s="1203">
        <f>SUM(R17:R27)</f>
        <v>130412.43833333331</v>
      </c>
      <c r="S33" s="1203">
        <f>SUM(S17:S27)</f>
        <v>7834.6416666666664</v>
      </c>
      <c r="T33" s="18"/>
    </row>
    <row r="34" spans="1:20" ht="15" x14ac:dyDescent="0.3">
      <c r="A34" s="80"/>
      <c r="B34" s="114"/>
      <c r="C34" s="364"/>
      <c r="D34" s="1668"/>
      <c r="E34" s="1668"/>
      <c r="F34" s="114"/>
      <c r="G34" s="184"/>
      <c r="H34" s="114"/>
      <c r="I34" s="114"/>
      <c r="J34" s="371"/>
      <c r="K34" s="184"/>
      <c r="L34" s="371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80"/>
      <c r="B35" s="114"/>
      <c r="C35" s="364"/>
      <c r="D35" s="1668">
        <v>611</v>
      </c>
      <c r="E35" s="1669">
        <v>31.67</v>
      </c>
      <c r="F35" s="114"/>
      <c r="G35" s="184"/>
      <c r="H35" s="114"/>
      <c r="I35" s="114"/>
      <c r="J35" s="114"/>
      <c r="K35" s="370"/>
      <c r="L35" s="114"/>
      <c r="M35" s="115"/>
      <c r="N35" s="330"/>
      <c r="O35" s="199"/>
      <c r="P35" s="115"/>
      <c r="Q35" s="115"/>
      <c r="R35" s="118"/>
      <c r="S35" s="115"/>
    </row>
    <row r="36" spans="1:20" ht="15" x14ac:dyDescent="0.3">
      <c r="A36" s="80"/>
      <c r="B36" s="114"/>
      <c r="C36" s="364"/>
      <c r="D36" s="1668">
        <v>617</v>
      </c>
      <c r="E36" s="1669">
        <v>482.89</v>
      </c>
      <c r="F36" s="114"/>
      <c r="G36" s="184"/>
      <c r="H36" s="114"/>
      <c r="I36" s="114"/>
      <c r="J36" s="114"/>
      <c r="K36" s="184"/>
      <c r="L36" s="114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80"/>
      <c r="B37" s="114"/>
      <c r="C37" s="364"/>
      <c r="D37" s="1668"/>
      <c r="E37" s="1779">
        <f>SUM(E35:E36)</f>
        <v>514.55999999999995</v>
      </c>
      <c r="F37" s="114"/>
      <c r="G37" s="184"/>
      <c r="H37" s="114"/>
      <c r="I37" s="114"/>
      <c r="J37" s="114"/>
      <c r="K37" s="184"/>
      <c r="L37" s="114"/>
      <c r="M37" s="115"/>
      <c r="N37" s="115"/>
      <c r="O37" s="115"/>
      <c r="P37" s="115"/>
      <c r="Q37" s="115"/>
      <c r="R37" s="115"/>
      <c r="S37" s="115"/>
    </row>
    <row r="38" spans="1:20" ht="15" x14ac:dyDescent="0.3">
      <c r="A38" s="80"/>
      <c r="B38" s="114"/>
      <c r="C38" s="364"/>
      <c r="D38" s="1668"/>
      <c r="E38" s="1668"/>
      <c r="F38" s="114"/>
      <c r="G38" s="184"/>
      <c r="H38" s="114"/>
      <c r="I38" s="114"/>
      <c r="J38" s="1666"/>
      <c r="K38" s="184"/>
      <c r="L38" s="114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80"/>
      <c r="B39" s="114"/>
      <c r="C39" s="364"/>
      <c r="D39" s="214"/>
      <c r="E39" s="214"/>
      <c r="F39" s="114"/>
      <c r="G39" s="184"/>
      <c r="H39" s="114"/>
      <c r="I39" s="114"/>
      <c r="J39" s="114"/>
      <c r="K39" s="184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114"/>
      <c r="C40" s="364"/>
      <c r="D40" s="214"/>
      <c r="E40" s="214"/>
      <c r="F40" s="114"/>
      <c r="G40" s="184"/>
      <c r="H40" s="114"/>
      <c r="I40" s="114"/>
      <c r="J40" s="114"/>
      <c r="K40" s="184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4"/>
      <c r="C41" s="364"/>
      <c r="D41" s="364"/>
      <c r="E41" s="364"/>
      <c r="F41" s="114"/>
      <c r="G41" s="184"/>
      <c r="H41" s="114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4"/>
      <c r="M42" s="114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21"/>
      <c r="D43" s="121"/>
      <c r="E43" s="121"/>
      <c r="F43" s="115"/>
      <c r="G43" s="1989"/>
      <c r="H43" s="1989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8"/>
      <c r="Q44" s="1048"/>
      <c r="R44" s="1048"/>
      <c r="S44" s="1048"/>
    </row>
    <row r="45" spans="1:20" s="115" customFormat="1" ht="15" x14ac:dyDescent="0.3">
      <c r="A45" s="1992" t="s">
        <v>51</v>
      </c>
      <c r="B45" s="1992"/>
      <c r="C45" s="1992"/>
      <c r="D45" s="1992"/>
      <c r="E45" s="1992"/>
      <c r="F45" s="1992"/>
      <c r="G45" s="1992"/>
      <c r="H45" s="116"/>
      <c r="I45" s="1993" t="s">
        <v>1620</v>
      </c>
      <c r="J45" s="1993"/>
      <c r="K45" s="1993"/>
      <c r="L45" s="1993"/>
      <c r="M45" s="1993"/>
      <c r="O45" s="1105"/>
      <c r="P45" s="1992" t="s">
        <v>1621</v>
      </c>
      <c r="Q45" s="1992"/>
      <c r="R45" s="1992"/>
      <c r="S45" s="1992"/>
    </row>
    <row r="55" spans="1:1" x14ac:dyDescent="0.2">
      <c r="A55" s="101"/>
    </row>
    <row r="56" spans="1:1" x14ac:dyDescent="0.2">
      <c r="A56" s="101"/>
    </row>
    <row r="57" spans="1:1" x14ac:dyDescent="0.2">
      <c r="A57" s="89"/>
    </row>
    <row r="58" spans="1:1" x14ac:dyDescent="0.2">
      <c r="A58" s="89"/>
    </row>
    <row r="59" spans="1:1" x14ac:dyDescent="0.2">
      <c r="A59" s="101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view="pageBreakPreview" topLeftCell="A43" zoomScale="80" zoomScaleNormal="90" zoomScaleSheetLayoutView="80" workbookViewId="0">
      <selection activeCell="Q64" sqref="Q64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4.28515625" customWidth="1"/>
    <col min="7" max="7" width="6.710937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7.28515625" customWidth="1"/>
    <col min="13" max="13" width="5.85546875" customWidth="1"/>
    <col min="14" max="14" width="15.5703125" customWidth="1"/>
    <col min="15" max="15" width="11.7109375" customWidth="1"/>
    <col min="16" max="16" width="6" customWidth="1"/>
    <col min="17" max="17" width="6.5703125" customWidth="1"/>
    <col min="18" max="18" width="16.28515625" customWidth="1"/>
    <col min="19" max="19" width="14.5703125" customWidth="1"/>
    <col min="20" max="20" width="19" customWidth="1"/>
  </cols>
  <sheetData>
    <row r="1" spans="1:19" s="814" customFormat="1" ht="15" x14ac:dyDescent="0.2">
      <c r="C1" s="1007"/>
      <c r="D1" s="1007"/>
      <c r="E1" s="1007" t="s">
        <v>1590</v>
      </c>
      <c r="G1" s="917"/>
      <c r="H1" s="64"/>
      <c r="K1" s="64"/>
    </row>
    <row r="2" spans="1:19" s="814" customFormat="1" ht="15" x14ac:dyDescent="0.2">
      <c r="C2" s="1007"/>
      <c r="D2" s="1007"/>
      <c r="E2" s="1007"/>
      <c r="G2" s="917"/>
      <c r="H2" s="64"/>
      <c r="K2" s="64"/>
    </row>
    <row r="3" spans="1:19" s="814" customFormat="1" ht="15" x14ac:dyDescent="0.2">
      <c r="C3" s="1007"/>
      <c r="D3" s="1007"/>
      <c r="E3" s="1007"/>
      <c r="G3" s="917"/>
      <c r="H3" s="64"/>
      <c r="K3" s="64"/>
    </row>
    <row r="4" spans="1:19" s="814" customFormat="1" ht="15" x14ac:dyDescent="0.2">
      <c r="C4" s="1007"/>
      <c r="D4" s="1007"/>
      <c r="E4" s="1007"/>
      <c r="G4" s="917"/>
      <c r="H4" s="64"/>
      <c r="K4" s="64"/>
    </row>
    <row r="5" spans="1:19" s="814" customFormat="1" ht="15" x14ac:dyDescent="0.2">
      <c r="C5" s="1007"/>
      <c r="D5" s="1007"/>
      <c r="E5" s="1007"/>
      <c r="G5" s="917"/>
      <c r="H5" s="64"/>
      <c r="K5" s="64"/>
    </row>
    <row r="6" spans="1:19" s="814" customFormat="1" ht="15.75" x14ac:dyDescent="0.25">
      <c r="A6" s="2000" t="s">
        <v>409</v>
      </c>
      <c r="B6" s="2000"/>
      <c r="C6" s="2000"/>
      <c r="D6" s="2000"/>
      <c r="E6" s="2000"/>
      <c r="F6" s="2000"/>
      <c r="G6" s="2000"/>
      <c r="H6" s="2000"/>
      <c r="I6" s="2000"/>
      <c r="J6" s="2000"/>
      <c r="K6" s="2000"/>
      <c r="L6" s="2000"/>
    </row>
    <row r="7" spans="1:19" s="814" customFormat="1" ht="15.75" x14ac:dyDescent="0.25">
      <c r="A7" s="1997" t="s">
        <v>1</v>
      </c>
      <c r="B7" s="1997"/>
      <c r="C7" s="1997"/>
      <c r="D7" s="1997"/>
      <c r="E7" s="1997"/>
      <c r="F7" s="1997"/>
      <c r="G7" s="1997"/>
      <c r="H7" s="1997"/>
      <c r="I7" s="1997"/>
      <c r="J7" s="1997"/>
      <c r="K7" s="1997"/>
      <c r="L7" s="1997"/>
      <c r="M7" s="1997"/>
      <c r="N7" s="1997"/>
      <c r="O7" s="1997"/>
      <c r="P7" s="1997"/>
      <c r="Q7" s="1997"/>
      <c r="R7" s="1997"/>
      <c r="S7" s="1997"/>
    </row>
    <row r="8" spans="1:19" s="814" customFormat="1" ht="15.75" x14ac:dyDescent="0.25">
      <c r="A8" s="1997" t="s">
        <v>2</v>
      </c>
      <c r="B8" s="1997"/>
      <c r="C8" s="1997"/>
      <c r="D8" s="1997"/>
      <c r="E8" s="1997"/>
      <c r="F8" s="1997"/>
      <c r="G8" s="1997"/>
      <c r="H8" s="1997"/>
      <c r="I8" s="1997"/>
      <c r="J8" s="1997"/>
      <c r="K8" s="1997"/>
      <c r="L8" s="1997"/>
      <c r="M8" s="1997"/>
      <c r="N8" s="1997"/>
      <c r="O8" s="1997"/>
      <c r="P8" s="1997"/>
      <c r="Q8" s="1997"/>
      <c r="R8" s="1997"/>
      <c r="S8" s="1997"/>
    </row>
    <row r="9" spans="1:19" s="814" customFormat="1" ht="15.75" x14ac:dyDescent="0.25">
      <c r="A9" s="1997" t="s">
        <v>3</v>
      </c>
      <c r="B9" s="1997"/>
      <c r="C9" s="1997"/>
      <c r="D9" s="1997"/>
      <c r="E9" s="1997"/>
      <c r="F9" s="1997"/>
      <c r="G9" s="1997"/>
      <c r="H9" s="1997"/>
      <c r="I9" s="1997"/>
      <c r="J9" s="1997"/>
      <c r="K9" s="1997"/>
      <c r="L9" s="1997"/>
      <c r="M9" s="1997"/>
      <c r="N9" s="1997"/>
      <c r="O9" s="1997"/>
      <c r="P9" s="1997"/>
      <c r="Q9" s="1997"/>
      <c r="R9" s="1997"/>
      <c r="S9" s="1997"/>
    </row>
    <row r="10" spans="1:19" s="814" customFormat="1" ht="15.75" x14ac:dyDescent="0.25">
      <c r="A10" s="1998" t="s">
        <v>1828</v>
      </c>
      <c r="B10" s="1998"/>
      <c r="C10" s="1998"/>
      <c r="D10" s="1998"/>
      <c r="E10" s="1998"/>
      <c r="F10" s="1998"/>
      <c r="G10" s="1998"/>
      <c r="H10" s="1998"/>
      <c r="I10" s="1998"/>
      <c r="J10" s="1998"/>
      <c r="K10" s="1998"/>
      <c r="L10" s="1998"/>
      <c r="M10" s="1998"/>
      <c r="N10" s="1998"/>
      <c r="O10" s="1998"/>
      <c r="P10" s="1998"/>
      <c r="Q10" s="1998"/>
      <c r="R10" s="1998"/>
      <c r="S10" s="1998"/>
    </row>
    <row r="11" spans="1:19" s="814" customFormat="1" ht="0.75" customHeight="1" x14ac:dyDescent="0.25">
      <c r="A11" s="791"/>
      <c r="B11" s="791"/>
      <c r="C11" s="791"/>
      <c r="D11" s="791"/>
      <c r="E11" s="791"/>
      <c r="F11" s="791"/>
      <c r="G11" s="791"/>
      <c r="H11" s="1039"/>
      <c r="I11" s="791"/>
      <c r="J11" s="791"/>
      <c r="K11" s="1039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1805</v>
      </c>
      <c r="S12" s="1051" t="s">
        <v>1619</v>
      </c>
    </row>
    <row r="13" spans="1:19" s="814" customFormat="1" ht="15.75" x14ac:dyDescent="0.25">
      <c r="A13" s="793">
        <v>1</v>
      </c>
      <c r="B13" s="793">
        <v>2</v>
      </c>
      <c r="C13" s="796">
        <v>3</v>
      </c>
      <c r="D13" s="796">
        <v>4</v>
      </c>
      <c r="E13" s="1008">
        <v>5</v>
      </c>
      <c r="F13" s="793">
        <v>6</v>
      </c>
      <c r="G13" s="793">
        <v>7</v>
      </c>
      <c r="H13" s="972">
        <v>8</v>
      </c>
      <c r="I13" s="793">
        <v>9</v>
      </c>
      <c r="J13" s="793">
        <v>10</v>
      </c>
      <c r="K13" s="972">
        <v>11</v>
      </c>
      <c r="L13" s="793">
        <v>12</v>
      </c>
      <c r="M13" s="793">
        <v>13</v>
      </c>
      <c r="N13" s="793">
        <v>14</v>
      </c>
      <c r="O13" s="793">
        <v>15</v>
      </c>
      <c r="P13" s="793">
        <v>16</v>
      </c>
      <c r="Q13" s="793">
        <v>17</v>
      </c>
      <c r="R13" s="793">
        <v>18</v>
      </c>
      <c r="S13" s="793">
        <v>19</v>
      </c>
    </row>
    <row r="14" spans="1:19" s="814" customFormat="1" ht="15.75" x14ac:dyDescent="0.25">
      <c r="A14" s="797">
        <v>1</v>
      </c>
      <c r="B14" s="798">
        <v>38491</v>
      </c>
      <c r="C14" s="837" t="s">
        <v>386</v>
      </c>
      <c r="D14" s="799">
        <v>61</v>
      </c>
      <c r="E14" s="799">
        <v>614</v>
      </c>
      <c r="F14" s="799"/>
      <c r="G14" s="799">
        <v>1</v>
      </c>
      <c r="H14" s="973" t="s">
        <v>27</v>
      </c>
      <c r="I14" s="799"/>
      <c r="J14" s="799" t="s">
        <v>97</v>
      </c>
      <c r="K14" s="976" t="s">
        <v>567</v>
      </c>
      <c r="L14" s="801">
        <v>19388</v>
      </c>
      <c r="M14" s="802">
        <v>3</v>
      </c>
      <c r="N14" s="810"/>
      <c r="O14" s="810"/>
      <c r="P14" s="891">
        <v>3</v>
      </c>
      <c r="Q14" s="891"/>
      <c r="R14" s="810">
        <v>19388</v>
      </c>
      <c r="S14" s="810" t="s">
        <v>1752</v>
      </c>
    </row>
    <row r="15" spans="1:19" s="814" customFormat="1" ht="15.75" x14ac:dyDescent="0.25">
      <c r="A15" s="797">
        <v>2</v>
      </c>
      <c r="B15" s="812">
        <v>36888</v>
      </c>
      <c r="C15" s="837" t="s">
        <v>386</v>
      </c>
      <c r="D15" s="799">
        <v>61</v>
      </c>
      <c r="E15" s="799">
        <v>614</v>
      </c>
      <c r="F15" s="799"/>
      <c r="G15" s="799">
        <v>1</v>
      </c>
      <c r="H15" s="973" t="s">
        <v>88</v>
      </c>
      <c r="I15" s="799"/>
      <c r="J15" s="799" t="s">
        <v>77</v>
      </c>
      <c r="K15" s="976" t="s">
        <v>567</v>
      </c>
      <c r="L15" s="801">
        <v>175</v>
      </c>
      <c r="M15" s="802">
        <v>3</v>
      </c>
      <c r="N15" s="810"/>
      <c r="O15" s="810"/>
      <c r="P15" s="891">
        <v>3</v>
      </c>
      <c r="Q15" s="891"/>
      <c r="R15" s="810">
        <v>175</v>
      </c>
      <c r="S15" s="810">
        <f t="shared" ref="S15:S61" si="0">IF(M15=0,"N/A",+L15-R15)</f>
        <v>0</v>
      </c>
    </row>
    <row r="16" spans="1:19" s="814" customFormat="1" ht="15.75" x14ac:dyDescent="0.25">
      <c r="A16" s="797">
        <v>3</v>
      </c>
      <c r="B16" s="812">
        <v>36888</v>
      </c>
      <c r="C16" s="837" t="s">
        <v>386</v>
      </c>
      <c r="D16" s="799">
        <v>61</v>
      </c>
      <c r="E16" s="799">
        <v>614</v>
      </c>
      <c r="F16" s="799"/>
      <c r="G16" s="799">
        <v>1</v>
      </c>
      <c r="H16" s="973" t="s">
        <v>31</v>
      </c>
      <c r="I16" s="799"/>
      <c r="J16" s="799" t="s">
        <v>74</v>
      </c>
      <c r="K16" s="976" t="s">
        <v>567</v>
      </c>
      <c r="L16" s="801">
        <v>17000</v>
      </c>
      <c r="M16" s="802">
        <v>3</v>
      </c>
      <c r="N16" s="810"/>
      <c r="O16" s="810"/>
      <c r="P16" s="891">
        <v>3</v>
      </c>
      <c r="Q16" s="891"/>
      <c r="R16" s="810">
        <v>17000</v>
      </c>
      <c r="S16" s="810">
        <f t="shared" si="0"/>
        <v>0</v>
      </c>
    </row>
    <row r="17" spans="1:28" s="814" customFormat="1" ht="15.75" x14ac:dyDescent="0.25">
      <c r="A17" s="797">
        <v>4</v>
      </c>
      <c r="B17" s="911">
        <v>41578</v>
      </c>
      <c r="C17" s="837" t="s">
        <v>386</v>
      </c>
      <c r="D17" s="1009">
        <v>61</v>
      </c>
      <c r="E17" s="1010">
        <v>614</v>
      </c>
      <c r="F17" s="809"/>
      <c r="G17" s="809">
        <v>1</v>
      </c>
      <c r="H17" s="1523" t="s">
        <v>912</v>
      </c>
      <c r="I17" s="805"/>
      <c r="J17" s="805" t="s">
        <v>566</v>
      </c>
      <c r="K17" s="976" t="s">
        <v>567</v>
      </c>
      <c r="L17" s="1011">
        <v>4130</v>
      </c>
      <c r="M17" s="809">
        <v>3</v>
      </c>
      <c r="N17" s="1748"/>
      <c r="O17" s="1699"/>
      <c r="P17" s="1749">
        <v>3</v>
      </c>
      <c r="Q17" s="1749"/>
      <c r="R17" s="1699">
        <v>4130</v>
      </c>
      <c r="S17" s="1699">
        <f t="shared" si="0"/>
        <v>0</v>
      </c>
    </row>
    <row r="18" spans="1:28" s="814" customFormat="1" ht="15.75" x14ac:dyDescent="0.25">
      <c r="A18" s="797">
        <v>5</v>
      </c>
      <c r="B18" s="911">
        <v>42166</v>
      </c>
      <c r="C18" s="837" t="s">
        <v>386</v>
      </c>
      <c r="D18" s="1009">
        <v>61</v>
      </c>
      <c r="E18" s="1010" t="s">
        <v>1112</v>
      </c>
      <c r="F18" s="809"/>
      <c r="G18" s="809">
        <v>4</v>
      </c>
      <c r="H18" s="1523" t="s">
        <v>1262</v>
      </c>
      <c r="I18" s="805" t="s">
        <v>1263</v>
      </c>
      <c r="J18" s="805"/>
      <c r="K18" s="976" t="s">
        <v>1264</v>
      </c>
      <c r="L18" s="1011">
        <v>111392</v>
      </c>
      <c r="M18" s="809">
        <v>10</v>
      </c>
      <c r="N18" s="1613">
        <f>IF(M18=0,"N/A",+L18/M18)</f>
        <v>11139.2</v>
      </c>
      <c r="O18" s="1804">
        <f>IF(M18=0,"N/A",+N18/12)</f>
        <v>928.26666666666677</v>
      </c>
      <c r="P18" s="1614">
        <v>2</v>
      </c>
      <c r="Q18" s="1614">
        <v>3</v>
      </c>
      <c r="R18" s="1613">
        <f>IF(M18=0,"N/A",+N18*P18+O18*Q18)</f>
        <v>25063.200000000001</v>
      </c>
      <c r="S18" s="1613">
        <f>IF(M18=0,"N/A",+L18-R18)</f>
        <v>86328.8</v>
      </c>
      <c r="T18" s="907"/>
    </row>
    <row r="19" spans="1:28" s="814" customFormat="1" ht="15.75" x14ac:dyDescent="0.25">
      <c r="A19" s="797">
        <v>6</v>
      </c>
      <c r="B19" s="911">
        <v>42326</v>
      </c>
      <c r="C19" s="837" t="s">
        <v>386</v>
      </c>
      <c r="D19" s="1009">
        <v>61</v>
      </c>
      <c r="E19" s="1010" t="s">
        <v>1112</v>
      </c>
      <c r="F19" s="809"/>
      <c r="G19" s="809">
        <v>3</v>
      </c>
      <c r="H19" s="1523" t="s">
        <v>1265</v>
      </c>
      <c r="I19" s="805"/>
      <c r="J19" s="805" t="s">
        <v>344</v>
      </c>
      <c r="K19" s="976" t="s">
        <v>1264</v>
      </c>
      <c r="L19" s="1011">
        <v>87792</v>
      </c>
      <c r="M19" s="809">
        <v>10</v>
      </c>
      <c r="N19" s="1613">
        <f t="shared" ref="N19:N24" si="1">IF(M19=0,"N/A",+L19/M19)</f>
        <v>8779.2000000000007</v>
      </c>
      <c r="O19" s="1804">
        <f t="shared" ref="O19:O24" si="2">IF(M19=0,"N/A",+N19/12)</f>
        <v>731.6</v>
      </c>
      <c r="P19" s="1614">
        <v>1</v>
      </c>
      <c r="Q19" s="1614">
        <v>10</v>
      </c>
      <c r="R19" s="1613">
        <f t="shared" ref="R19:R24" si="3">IF(M19=0,"N/A",+N19*P19+O19*Q19)</f>
        <v>16095.2</v>
      </c>
      <c r="S19" s="1613">
        <f t="shared" ref="S19:S24" si="4">IF(M19=0,"N/A",+L19-R19)</f>
        <v>71696.800000000003</v>
      </c>
      <c r="T19" s="907"/>
    </row>
    <row r="20" spans="1:28" s="814" customFormat="1" ht="31.5" x14ac:dyDescent="0.25">
      <c r="A20" s="797">
        <v>7</v>
      </c>
      <c r="B20" s="911">
        <v>42265</v>
      </c>
      <c r="C20" s="837" t="s">
        <v>386</v>
      </c>
      <c r="D20" s="1009">
        <v>61</v>
      </c>
      <c r="E20" s="1010" t="s">
        <v>1108</v>
      </c>
      <c r="F20" s="809"/>
      <c r="G20" s="809">
        <v>1</v>
      </c>
      <c r="H20" s="1523" t="s">
        <v>1266</v>
      </c>
      <c r="I20" s="805"/>
      <c r="J20" s="1807"/>
      <c r="K20" s="976" t="s">
        <v>1674</v>
      </c>
      <c r="L20" s="1011">
        <v>9145</v>
      </c>
      <c r="M20" s="809">
        <v>10</v>
      </c>
      <c r="N20" s="1613">
        <f t="shared" si="1"/>
        <v>914.5</v>
      </c>
      <c r="O20" s="1804">
        <f t="shared" si="2"/>
        <v>76.208333333333329</v>
      </c>
      <c r="P20" s="1614">
        <v>2</v>
      </c>
      <c r="Q20" s="1614"/>
      <c r="R20" s="1613">
        <f t="shared" si="3"/>
        <v>1829</v>
      </c>
      <c r="S20" s="1613">
        <f t="shared" si="4"/>
        <v>7316</v>
      </c>
      <c r="T20" s="1752"/>
      <c r="U20" s="1750"/>
    </row>
    <row r="21" spans="1:28" s="814" customFormat="1" ht="15.75" x14ac:dyDescent="0.25">
      <c r="A21" s="797">
        <v>8</v>
      </c>
      <c r="B21" s="911">
        <v>42205</v>
      </c>
      <c r="C21" s="837" t="s">
        <v>386</v>
      </c>
      <c r="D21" s="1009">
        <v>61</v>
      </c>
      <c r="E21" s="1010" t="s">
        <v>1267</v>
      </c>
      <c r="F21" s="809"/>
      <c r="G21" s="809">
        <v>2</v>
      </c>
      <c r="H21" s="1523" t="s">
        <v>539</v>
      </c>
      <c r="I21" s="805"/>
      <c r="J21" s="805"/>
      <c r="K21" s="976" t="s">
        <v>1675</v>
      </c>
      <c r="L21" s="1011">
        <v>1451.4</v>
      </c>
      <c r="M21" s="809">
        <v>5</v>
      </c>
      <c r="N21" s="1613">
        <f t="shared" si="1"/>
        <v>290.28000000000003</v>
      </c>
      <c r="O21" s="1804">
        <f t="shared" si="2"/>
        <v>24.19</v>
      </c>
      <c r="P21" s="1614">
        <v>2</v>
      </c>
      <c r="Q21" s="1614">
        <v>2</v>
      </c>
      <c r="R21" s="1613">
        <f t="shared" si="3"/>
        <v>628.94000000000005</v>
      </c>
      <c r="S21" s="1613">
        <f t="shared" si="4"/>
        <v>822.46</v>
      </c>
      <c r="T21" s="907"/>
    </row>
    <row r="22" spans="1:28" s="814" customFormat="1" ht="15.75" x14ac:dyDescent="0.25">
      <c r="A22" s="797">
        <v>9</v>
      </c>
      <c r="B22" s="911">
        <v>42156</v>
      </c>
      <c r="C22" s="837" t="s">
        <v>386</v>
      </c>
      <c r="D22" s="1009">
        <v>61</v>
      </c>
      <c r="E22" s="1010" t="s">
        <v>1273</v>
      </c>
      <c r="F22" s="809"/>
      <c r="G22" s="809">
        <v>1</v>
      </c>
      <c r="H22" s="1523" t="s">
        <v>1274</v>
      </c>
      <c r="I22" s="805"/>
      <c r="J22" s="805"/>
      <c r="K22" s="976" t="s">
        <v>1264</v>
      </c>
      <c r="L22" s="1011">
        <v>17947.71</v>
      </c>
      <c r="M22" s="809">
        <v>10</v>
      </c>
      <c r="N22" s="1613">
        <f t="shared" si="1"/>
        <v>1794.771</v>
      </c>
      <c r="O22" s="1804">
        <f t="shared" si="2"/>
        <v>149.56424999999999</v>
      </c>
      <c r="P22" s="1614">
        <v>2</v>
      </c>
      <c r="Q22" s="1614">
        <v>3</v>
      </c>
      <c r="R22" s="1613">
        <f t="shared" si="3"/>
        <v>4038.2347499999996</v>
      </c>
      <c r="S22" s="1613">
        <f t="shared" si="4"/>
        <v>13909.47525</v>
      </c>
      <c r="T22" s="907"/>
    </row>
    <row r="23" spans="1:28" s="814" customFormat="1" ht="15.75" x14ac:dyDescent="0.25">
      <c r="A23" s="797">
        <v>10</v>
      </c>
      <c r="B23" s="911">
        <v>42138</v>
      </c>
      <c r="C23" s="837" t="s">
        <v>386</v>
      </c>
      <c r="D23" s="1009">
        <v>61</v>
      </c>
      <c r="E23" s="1010" t="s">
        <v>1107</v>
      </c>
      <c r="F23" s="1780"/>
      <c r="G23" s="809">
        <v>2</v>
      </c>
      <c r="H23" s="1523" t="s">
        <v>25</v>
      </c>
      <c r="I23" s="805"/>
      <c r="J23" s="805"/>
      <c r="K23" s="976" t="s">
        <v>1275</v>
      </c>
      <c r="L23" s="1011">
        <v>19512.48</v>
      </c>
      <c r="M23" s="809">
        <v>10</v>
      </c>
      <c r="N23" s="1613">
        <f t="shared" si="1"/>
        <v>1951.248</v>
      </c>
      <c r="O23" s="1804">
        <f t="shared" si="2"/>
        <v>162.60400000000001</v>
      </c>
      <c r="P23" s="1614">
        <v>2</v>
      </c>
      <c r="Q23" s="1614">
        <v>4</v>
      </c>
      <c r="R23" s="1613">
        <f t="shared" si="3"/>
        <v>4552.9120000000003</v>
      </c>
      <c r="S23" s="1613">
        <f t="shared" si="4"/>
        <v>14959.567999999999</v>
      </c>
      <c r="T23" s="907"/>
    </row>
    <row r="24" spans="1:28" s="814" customFormat="1" ht="15.75" x14ac:dyDescent="0.25">
      <c r="A24" s="797">
        <v>11</v>
      </c>
      <c r="B24" s="911">
        <v>42275</v>
      </c>
      <c r="C24" s="837" t="s">
        <v>386</v>
      </c>
      <c r="D24" s="1009">
        <v>61</v>
      </c>
      <c r="E24" s="1010" t="s">
        <v>1106</v>
      </c>
      <c r="F24" s="809"/>
      <c r="G24" s="809">
        <v>1</v>
      </c>
      <c r="H24" s="1523" t="s">
        <v>1301</v>
      </c>
      <c r="I24" s="805" t="s">
        <v>1326</v>
      </c>
      <c r="J24" s="805" t="s">
        <v>1303</v>
      </c>
      <c r="K24" s="976" t="s">
        <v>567</v>
      </c>
      <c r="L24" s="1011">
        <v>10185.01</v>
      </c>
      <c r="M24" s="809">
        <v>3</v>
      </c>
      <c r="N24" s="1613">
        <f t="shared" si="1"/>
        <v>3395.0033333333336</v>
      </c>
      <c r="O24" s="1804">
        <f t="shared" si="2"/>
        <v>282.91694444444448</v>
      </c>
      <c r="P24" s="1614">
        <v>2</v>
      </c>
      <c r="Q24" s="1614"/>
      <c r="R24" s="1613">
        <f t="shared" si="3"/>
        <v>6790.0066666666671</v>
      </c>
      <c r="S24" s="1613">
        <f t="shared" si="4"/>
        <v>3395.0033333333331</v>
      </c>
      <c r="T24" s="907"/>
    </row>
    <row r="25" spans="1:28" s="814" customFormat="1" ht="15.75" x14ac:dyDescent="0.25">
      <c r="A25" s="797">
        <v>12</v>
      </c>
      <c r="B25" s="911">
        <v>41578</v>
      </c>
      <c r="C25" s="837" t="s">
        <v>386</v>
      </c>
      <c r="D25" s="1009">
        <v>61</v>
      </c>
      <c r="E25" s="1010">
        <v>614</v>
      </c>
      <c r="F25" s="809"/>
      <c r="G25" s="809">
        <v>1</v>
      </c>
      <c r="H25" s="1523" t="s">
        <v>30</v>
      </c>
      <c r="I25" s="805"/>
      <c r="J25" s="805" t="s">
        <v>549</v>
      </c>
      <c r="K25" s="976" t="s">
        <v>567</v>
      </c>
      <c r="L25" s="1011">
        <v>2124</v>
      </c>
      <c r="M25" s="809">
        <v>3</v>
      </c>
      <c r="N25" s="1699"/>
      <c r="O25" s="1853"/>
      <c r="P25" s="1749">
        <v>3</v>
      </c>
      <c r="Q25" s="1749"/>
      <c r="R25" s="1699">
        <v>2124</v>
      </c>
      <c r="S25" s="1699">
        <f t="shared" si="0"/>
        <v>0</v>
      </c>
      <c r="T25" s="907"/>
    </row>
    <row r="26" spans="1:28" s="814" customFormat="1" ht="15.75" x14ac:dyDescent="0.25">
      <c r="A26" s="797">
        <v>13</v>
      </c>
      <c r="B26" s="911">
        <v>41578</v>
      </c>
      <c r="C26" s="837" t="s">
        <v>386</v>
      </c>
      <c r="D26" s="1009">
        <v>61</v>
      </c>
      <c r="E26" s="1010">
        <v>614</v>
      </c>
      <c r="F26" s="809"/>
      <c r="G26" s="809">
        <v>1</v>
      </c>
      <c r="H26" s="1523" t="s">
        <v>1139</v>
      </c>
      <c r="I26" s="805"/>
      <c r="J26" s="805" t="s">
        <v>134</v>
      </c>
      <c r="K26" s="976" t="s">
        <v>567</v>
      </c>
      <c r="L26" s="1011">
        <v>4130</v>
      </c>
      <c r="M26" s="809">
        <v>3</v>
      </c>
      <c r="N26" s="1699"/>
      <c r="O26" s="1853"/>
      <c r="P26" s="1749">
        <v>3</v>
      </c>
      <c r="Q26" s="1749"/>
      <c r="R26" s="1699">
        <v>4130</v>
      </c>
      <c r="S26" s="1699">
        <f t="shared" si="0"/>
        <v>0</v>
      </c>
      <c r="T26" s="1751"/>
    </row>
    <row r="27" spans="1:28" s="814" customFormat="1" ht="15.75" x14ac:dyDescent="0.25">
      <c r="A27" s="797">
        <v>14</v>
      </c>
      <c r="B27" s="798">
        <v>40918</v>
      </c>
      <c r="C27" s="837" t="s">
        <v>386</v>
      </c>
      <c r="D27" s="1009">
        <v>61</v>
      </c>
      <c r="E27" s="837">
        <v>617</v>
      </c>
      <c r="F27" s="799"/>
      <c r="G27" s="799">
        <v>1</v>
      </c>
      <c r="H27" s="973" t="s">
        <v>184</v>
      </c>
      <c r="I27" s="799"/>
      <c r="J27" s="799"/>
      <c r="K27" s="976" t="s">
        <v>567</v>
      </c>
      <c r="L27" s="801">
        <v>947</v>
      </c>
      <c r="M27" s="802">
        <v>10</v>
      </c>
      <c r="N27" s="803">
        <f>IF(M27=0,"N/A",+L27/M27)</f>
        <v>94.7</v>
      </c>
      <c r="O27" s="1805">
        <f>IF(M27=0,"N/A",+N27/12)</f>
        <v>7.8916666666666666</v>
      </c>
      <c r="P27" s="882">
        <v>5</v>
      </c>
      <c r="Q27" s="882">
        <v>8</v>
      </c>
      <c r="R27" s="803">
        <f>IF(M27=0,"N/A",+N27*P27+O27*Q27)</f>
        <v>536.63333333333333</v>
      </c>
      <c r="S27" s="803">
        <f t="shared" si="0"/>
        <v>410.36666666666667</v>
      </c>
      <c r="T27" s="907"/>
      <c r="U27" s="1012"/>
      <c r="V27" s="1012"/>
      <c r="W27" s="1012"/>
      <c r="X27" s="1012"/>
      <c r="Y27" s="1012"/>
      <c r="Z27" s="1012"/>
      <c r="AA27" s="1012"/>
      <c r="AB27" s="1012"/>
    </row>
    <row r="28" spans="1:28" s="814" customFormat="1" ht="15.75" x14ac:dyDescent="0.25">
      <c r="A28" s="797">
        <v>15</v>
      </c>
      <c r="B28" s="798">
        <v>36889</v>
      </c>
      <c r="C28" s="837" t="s">
        <v>386</v>
      </c>
      <c r="D28" s="1009">
        <v>61</v>
      </c>
      <c r="E28" s="837">
        <v>617</v>
      </c>
      <c r="F28" s="920"/>
      <c r="G28" s="799">
        <v>1</v>
      </c>
      <c r="H28" s="973" t="s">
        <v>1140</v>
      </c>
      <c r="I28" s="799"/>
      <c r="J28" s="799"/>
      <c r="K28" s="976" t="s">
        <v>567</v>
      </c>
      <c r="L28" s="801">
        <v>8734</v>
      </c>
      <c r="M28" s="802">
        <v>10</v>
      </c>
      <c r="N28" s="810"/>
      <c r="O28" s="1806"/>
      <c r="P28" s="891">
        <v>10</v>
      </c>
      <c r="Q28" s="891"/>
      <c r="R28" s="810">
        <v>8734</v>
      </c>
      <c r="S28" s="810">
        <f t="shared" si="0"/>
        <v>0</v>
      </c>
      <c r="T28" s="907"/>
      <c r="U28" s="1012"/>
      <c r="V28" s="1012"/>
      <c r="W28" s="1012"/>
      <c r="X28" s="1012"/>
      <c r="Y28" s="1012"/>
      <c r="Z28" s="1012"/>
      <c r="AA28" s="1012"/>
      <c r="AB28" s="1012"/>
    </row>
    <row r="29" spans="1:28" s="814" customFormat="1" ht="15.75" x14ac:dyDescent="0.25">
      <c r="A29" s="797">
        <v>16</v>
      </c>
      <c r="B29" s="798">
        <v>40156</v>
      </c>
      <c r="C29" s="837" t="s">
        <v>386</v>
      </c>
      <c r="D29" s="1009">
        <v>61</v>
      </c>
      <c r="E29" s="837">
        <v>617</v>
      </c>
      <c r="F29" s="793"/>
      <c r="G29" s="795">
        <v>1</v>
      </c>
      <c r="H29" s="973" t="s">
        <v>25</v>
      </c>
      <c r="I29" s="799"/>
      <c r="J29" s="799" t="s">
        <v>19</v>
      </c>
      <c r="K29" s="976" t="s">
        <v>567</v>
      </c>
      <c r="L29" s="801">
        <v>8139.43</v>
      </c>
      <c r="M29" s="802">
        <v>10</v>
      </c>
      <c r="N29" s="803">
        <f t="shared" ref="N29:N45" si="5">IF(M29=0,"N/A",+L29/M29)</f>
        <v>813.94299999999998</v>
      </c>
      <c r="O29" s="1805">
        <f>IF(M29=0,"N/A",+N29/12)</f>
        <v>67.828583333333327</v>
      </c>
      <c r="P29" s="882">
        <v>9</v>
      </c>
      <c r="Q29" s="882">
        <v>10</v>
      </c>
      <c r="R29" s="803">
        <f t="shared" ref="R29:R45" si="6">IF(M29=0,"N/A",+N29*P29+O29*Q29)</f>
        <v>8003.7728333333334</v>
      </c>
      <c r="S29" s="803">
        <f t="shared" si="0"/>
        <v>135.65716666666685</v>
      </c>
      <c r="T29" s="907"/>
      <c r="U29" s="1012"/>
      <c r="V29" s="1012"/>
      <c r="W29" s="1012"/>
      <c r="X29" s="1012"/>
      <c r="Y29" s="1012"/>
      <c r="Z29" s="1012"/>
      <c r="AA29" s="1012"/>
      <c r="AB29" s="1012"/>
    </row>
    <row r="30" spans="1:28" s="814" customFormat="1" ht="15.75" x14ac:dyDescent="0.25">
      <c r="A30" s="797">
        <v>17</v>
      </c>
      <c r="B30" s="812">
        <v>36888</v>
      </c>
      <c r="C30" s="837" t="s">
        <v>386</v>
      </c>
      <c r="D30" s="1009">
        <v>61</v>
      </c>
      <c r="E30" s="837">
        <v>617</v>
      </c>
      <c r="F30" s="799"/>
      <c r="G30" s="799">
        <v>1</v>
      </c>
      <c r="H30" s="973" t="s">
        <v>381</v>
      </c>
      <c r="I30" s="799"/>
      <c r="J30" s="799" t="s">
        <v>24</v>
      </c>
      <c r="K30" s="976" t="s">
        <v>567</v>
      </c>
      <c r="L30" s="801">
        <v>5994.99</v>
      </c>
      <c r="M30" s="802">
        <v>10</v>
      </c>
      <c r="N30" s="810"/>
      <c r="O30" s="1806"/>
      <c r="P30" s="891">
        <v>10</v>
      </c>
      <c r="Q30" s="891"/>
      <c r="R30" s="810">
        <v>5994.99</v>
      </c>
      <c r="S30" s="810">
        <f t="shared" si="0"/>
        <v>0</v>
      </c>
      <c r="T30" s="907"/>
      <c r="U30" s="1013"/>
      <c r="V30" s="1013"/>
      <c r="W30" s="825"/>
      <c r="X30" s="825"/>
      <c r="Y30" s="1012"/>
      <c r="Z30" s="1012"/>
      <c r="AA30" s="1012"/>
      <c r="AB30" s="1012"/>
    </row>
    <row r="31" spans="1:28" s="814" customFormat="1" ht="15.75" x14ac:dyDescent="0.25">
      <c r="A31" s="797">
        <v>18</v>
      </c>
      <c r="B31" s="798">
        <v>39626</v>
      </c>
      <c r="C31" s="837" t="s">
        <v>386</v>
      </c>
      <c r="D31" s="1009">
        <v>61</v>
      </c>
      <c r="E31" s="837">
        <v>617</v>
      </c>
      <c r="F31" s="793"/>
      <c r="G31" s="795">
        <v>1</v>
      </c>
      <c r="H31" s="973" t="s">
        <v>101</v>
      </c>
      <c r="I31" s="799"/>
      <c r="J31" s="799" t="s">
        <v>204</v>
      </c>
      <c r="K31" s="976" t="s">
        <v>567</v>
      </c>
      <c r="L31" s="915">
        <v>23520</v>
      </c>
      <c r="M31" s="802">
        <v>10</v>
      </c>
      <c r="N31" s="803">
        <f t="shared" si="5"/>
        <v>2352</v>
      </c>
      <c r="O31" s="1805">
        <f>IF(M31=0,"N/A",+N31/12)</f>
        <v>196</v>
      </c>
      <c r="P31" s="882">
        <v>9</v>
      </c>
      <c r="Q31" s="882">
        <v>3</v>
      </c>
      <c r="R31" s="803">
        <f t="shared" si="6"/>
        <v>21756</v>
      </c>
      <c r="S31" s="803">
        <f t="shared" si="0"/>
        <v>1764</v>
      </c>
      <c r="T31" s="907"/>
      <c r="U31" s="1012"/>
      <c r="V31" s="1012"/>
      <c r="W31" s="1012"/>
      <c r="X31" s="1012"/>
      <c r="Y31" s="1012"/>
      <c r="Z31" s="1012"/>
      <c r="AA31" s="1012"/>
      <c r="AB31" s="1012"/>
    </row>
    <row r="32" spans="1:28" s="814" customFormat="1" ht="15.75" x14ac:dyDescent="0.25">
      <c r="A32" s="797">
        <v>19</v>
      </c>
      <c r="B32" s="1014">
        <v>41701</v>
      </c>
      <c r="C32" s="837" t="s">
        <v>386</v>
      </c>
      <c r="D32" s="1009">
        <v>61</v>
      </c>
      <c r="E32" s="837" t="s">
        <v>1112</v>
      </c>
      <c r="F32" s="795"/>
      <c r="G32" s="795">
        <v>1</v>
      </c>
      <c r="H32" s="980" t="s">
        <v>925</v>
      </c>
      <c r="I32" s="795" t="s">
        <v>975</v>
      </c>
      <c r="J32" s="795" t="s">
        <v>344</v>
      </c>
      <c r="K32" s="976" t="s">
        <v>567</v>
      </c>
      <c r="L32" s="1011">
        <v>3738.7</v>
      </c>
      <c r="M32" s="795">
        <v>10</v>
      </c>
      <c r="N32" s="803">
        <f t="shared" si="5"/>
        <v>373.87</v>
      </c>
      <c r="O32" s="1805">
        <f>IF(M32=0,"N/A",+N32/12)</f>
        <v>31.155833333333334</v>
      </c>
      <c r="P32" s="882">
        <v>3</v>
      </c>
      <c r="Q32" s="882">
        <v>6</v>
      </c>
      <c r="R32" s="803">
        <f t="shared" si="6"/>
        <v>1308.5450000000001</v>
      </c>
      <c r="S32" s="803">
        <f t="shared" si="0"/>
        <v>2430.1549999999997</v>
      </c>
      <c r="T32" s="907"/>
      <c r="U32" s="1012"/>
      <c r="V32" s="1012"/>
      <c r="W32" s="1012"/>
      <c r="X32" s="1012"/>
      <c r="Y32" s="1012"/>
      <c r="Z32" s="1012"/>
      <c r="AA32" s="1012"/>
      <c r="AB32" s="1012"/>
    </row>
    <row r="33" spans="1:28" s="814" customFormat="1" ht="15.75" x14ac:dyDescent="0.25">
      <c r="A33" s="797">
        <v>20</v>
      </c>
      <c r="B33" s="911">
        <v>41530</v>
      </c>
      <c r="C33" s="837" t="s">
        <v>386</v>
      </c>
      <c r="D33" s="1009">
        <v>61</v>
      </c>
      <c r="E33" s="1010">
        <v>611</v>
      </c>
      <c r="F33" s="809"/>
      <c r="G33" s="809">
        <v>1</v>
      </c>
      <c r="H33" s="1523" t="s">
        <v>917</v>
      </c>
      <c r="I33" s="805"/>
      <c r="J33" s="805"/>
      <c r="K33" s="976" t="s">
        <v>567</v>
      </c>
      <c r="L33" s="1011">
        <v>29779.67</v>
      </c>
      <c r="M33" s="809">
        <v>10</v>
      </c>
      <c r="N33" s="803">
        <f t="shared" si="5"/>
        <v>2977.9669999999996</v>
      </c>
      <c r="O33" s="1805">
        <f>IF(M33=0,"N/A",+N33/12)</f>
        <v>248.16391666666664</v>
      </c>
      <c r="P33" s="882">
        <v>4</v>
      </c>
      <c r="Q33" s="882"/>
      <c r="R33" s="803">
        <f t="shared" si="6"/>
        <v>11911.867999999999</v>
      </c>
      <c r="S33" s="803">
        <f t="shared" si="0"/>
        <v>17867.802</v>
      </c>
      <c r="T33" s="907"/>
      <c r="U33" s="1012"/>
      <c r="V33" s="1012"/>
      <c r="W33" s="1012"/>
      <c r="X33" s="1012"/>
      <c r="Y33" s="1012"/>
      <c r="Z33" s="1012"/>
      <c r="AA33" s="1012"/>
      <c r="AB33" s="1012"/>
    </row>
    <row r="34" spans="1:28" s="814" customFormat="1" ht="15.75" x14ac:dyDescent="0.25">
      <c r="A34" s="797">
        <v>21</v>
      </c>
      <c r="B34" s="911">
        <v>41505</v>
      </c>
      <c r="C34" s="837" t="s">
        <v>386</v>
      </c>
      <c r="D34" s="1009">
        <v>61</v>
      </c>
      <c r="E34" s="1010">
        <v>611</v>
      </c>
      <c r="F34" s="809"/>
      <c r="G34" s="809">
        <v>1</v>
      </c>
      <c r="H34" s="1523" t="s">
        <v>916</v>
      </c>
      <c r="I34" s="805"/>
      <c r="J34" s="805" t="s">
        <v>791</v>
      </c>
      <c r="K34" s="1525" t="s">
        <v>393</v>
      </c>
      <c r="L34" s="813">
        <v>57000</v>
      </c>
      <c r="M34" s="809">
        <v>10</v>
      </c>
      <c r="N34" s="803">
        <f t="shared" si="5"/>
        <v>5700</v>
      </c>
      <c r="O34" s="1805">
        <f t="shared" ref="O34:O45" si="7">IF(M34=0,"N/A",+N34/12)</f>
        <v>475</v>
      </c>
      <c r="P34" s="882">
        <v>4</v>
      </c>
      <c r="Q34" s="882"/>
      <c r="R34" s="803">
        <f t="shared" si="6"/>
        <v>22800</v>
      </c>
      <c r="S34" s="803">
        <f t="shared" si="0"/>
        <v>34200</v>
      </c>
      <c r="T34" s="1006"/>
      <c r="U34" s="1012"/>
      <c r="V34" s="1012"/>
      <c r="W34" s="1012"/>
      <c r="X34" s="1012"/>
      <c r="Y34" s="1012"/>
      <c r="Z34" s="1012"/>
      <c r="AA34" s="1012"/>
      <c r="AB34" s="1012"/>
    </row>
    <row r="35" spans="1:28" s="814" customFormat="1" ht="15.75" x14ac:dyDescent="0.25">
      <c r="A35" s="797">
        <v>22</v>
      </c>
      <c r="B35" s="812">
        <v>41455</v>
      </c>
      <c r="C35" s="837" t="s">
        <v>386</v>
      </c>
      <c r="D35" s="799">
        <v>61</v>
      </c>
      <c r="E35" s="837">
        <v>611</v>
      </c>
      <c r="F35" s="794"/>
      <c r="G35" s="799">
        <v>2</v>
      </c>
      <c r="H35" s="973" t="s">
        <v>902</v>
      </c>
      <c r="I35" s="799"/>
      <c r="J35" s="799" t="s">
        <v>742</v>
      </c>
      <c r="K35" s="976" t="s">
        <v>567</v>
      </c>
      <c r="L35" s="813">
        <v>25026.42</v>
      </c>
      <c r="M35" s="802">
        <v>10</v>
      </c>
      <c r="N35" s="803">
        <f t="shared" si="5"/>
        <v>2502.6419999999998</v>
      </c>
      <c r="O35" s="1805">
        <f t="shared" si="7"/>
        <v>208.55349999999999</v>
      </c>
      <c r="P35" s="882">
        <v>4</v>
      </c>
      <c r="Q35" s="882">
        <v>2</v>
      </c>
      <c r="R35" s="803">
        <f t="shared" si="6"/>
        <v>10427.674999999999</v>
      </c>
      <c r="S35" s="803">
        <f t="shared" si="0"/>
        <v>14598.744999999999</v>
      </c>
      <c r="T35" s="907"/>
    </row>
    <row r="36" spans="1:28" s="814" customFormat="1" ht="31.5" x14ac:dyDescent="0.25">
      <c r="A36" s="797">
        <v>23</v>
      </c>
      <c r="B36" s="1015">
        <v>40975</v>
      </c>
      <c r="C36" s="837" t="s">
        <v>386</v>
      </c>
      <c r="D36" s="799">
        <v>61</v>
      </c>
      <c r="E36" s="799">
        <v>611</v>
      </c>
      <c r="F36" s="793"/>
      <c r="G36" s="799">
        <v>1</v>
      </c>
      <c r="H36" s="974" t="s">
        <v>945</v>
      </c>
      <c r="I36" s="799"/>
      <c r="J36" s="799"/>
      <c r="K36" s="976" t="s">
        <v>567</v>
      </c>
      <c r="L36" s="813">
        <v>23152.53</v>
      </c>
      <c r="M36" s="802">
        <v>10</v>
      </c>
      <c r="N36" s="803">
        <f t="shared" si="5"/>
        <v>2315.2529999999997</v>
      </c>
      <c r="O36" s="1805">
        <f t="shared" si="7"/>
        <v>192.93774999999997</v>
      </c>
      <c r="P36" s="882">
        <v>5</v>
      </c>
      <c r="Q36" s="882">
        <v>6</v>
      </c>
      <c r="R36" s="803">
        <f t="shared" si="6"/>
        <v>12733.8915</v>
      </c>
      <c r="S36" s="803">
        <f t="shared" si="0"/>
        <v>10418.638499999999</v>
      </c>
      <c r="T36" s="907"/>
      <c r="U36" s="1016"/>
    </row>
    <row r="37" spans="1:28" s="814" customFormat="1" ht="15.75" x14ac:dyDescent="0.25">
      <c r="A37" s="797">
        <v>24</v>
      </c>
      <c r="B37" s="812">
        <v>41096</v>
      </c>
      <c r="C37" s="837" t="s">
        <v>386</v>
      </c>
      <c r="D37" s="799">
        <v>61</v>
      </c>
      <c r="E37" s="837">
        <v>611</v>
      </c>
      <c r="F37" s="799"/>
      <c r="G37" s="799">
        <v>1</v>
      </c>
      <c r="H37" s="974" t="s">
        <v>788</v>
      </c>
      <c r="I37" s="799" t="s">
        <v>789</v>
      </c>
      <c r="J37" s="799" t="s">
        <v>790</v>
      </c>
      <c r="K37" s="975" t="s">
        <v>393</v>
      </c>
      <c r="L37" s="813">
        <v>20000</v>
      </c>
      <c r="M37" s="799">
        <v>10</v>
      </c>
      <c r="N37" s="803">
        <f t="shared" si="5"/>
        <v>2000</v>
      </c>
      <c r="O37" s="1805">
        <f t="shared" si="7"/>
        <v>166.66666666666666</v>
      </c>
      <c r="P37" s="882">
        <v>5</v>
      </c>
      <c r="Q37" s="882">
        <v>2</v>
      </c>
      <c r="R37" s="803">
        <f t="shared" si="6"/>
        <v>10333.333333333334</v>
      </c>
      <c r="S37" s="803">
        <f t="shared" si="0"/>
        <v>9666.6666666666661</v>
      </c>
      <c r="T37" s="907"/>
    </row>
    <row r="38" spans="1:28" s="814" customFormat="1" ht="15.75" x14ac:dyDescent="0.25">
      <c r="A38" s="797">
        <v>25</v>
      </c>
      <c r="B38" s="798">
        <v>40858</v>
      </c>
      <c r="C38" s="837" t="s">
        <v>386</v>
      </c>
      <c r="D38" s="799">
        <v>61</v>
      </c>
      <c r="E38" s="914">
        <v>611</v>
      </c>
      <c r="F38" s="794"/>
      <c r="G38" s="799">
        <v>1</v>
      </c>
      <c r="H38" s="973" t="s">
        <v>343</v>
      </c>
      <c r="I38" s="799"/>
      <c r="J38" s="799" t="s">
        <v>344</v>
      </c>
      <c r="K38" s="976" t="s">
        <v>567</v>
      </c>
      <c r="L38" s="801">
        <v>14235.87</v>
      </c>
      <c r="M38" s="802">
        <v>10</v>
      </c>
      <c r="N38" s="803">
        <f t="shared" si="5"/>
        <v>1423.587</v>
      </c>
      <c r="O38" s="1805">
        <f t="shared" si="7"/>
        <v>118.63225</v>
      </c>
      <c r="P38" s="882">
        <v>5</v>
      </c>
      <c r="Q38" s="882">
        <v>10</v>
      </c>
      <c r="R38" s="803">
        <f t="shared" si="6"/>
        <v>8304.2574999999997</v>
      </c>
      <c r="S38" s="803">
        <f t="shared" si="0"/>
        <v>5931.6125000000011</v>
      </c>
      <c r="T38" s="907"/>
    </row>
    <row r="39" spans="1:28" s="814" customFormat="1" ht="15.75" x14ac:dyDescent="0.25">
      <c r="A39" s="797">
        <v>26</v>
      </c>
      <c r="B39" s="798">
        <v>41152</v>
      </c>
      <c r="C39" s="837" t="s">
        <v>386</v>
      </c>
      <c r="D39" s="848">
        <v>61</v>
      </c>
      <c r="E39" s="837">
        <v>611</v>
      </c>
      <c r="F39" s="892"/>
      <c r="G39" s="799">
        <v>1</v>
      </c>
      <c r="H39" s="973" t="s">
        <v>387</v>
      </c>
      <c r="I39" s="799" t="s">
        <v>805</v>
      </c>
      <c r="J39" s="799" t="s">
        <v>804</v>
      </c>
      <c r="K39" s="976" t="s">
        <v>567</v>
      </c>
      <c r="L39" s="813">
        <v>23659.65</v>
      </c>
      <c r="M39" s="802">
        <v>10</v>
      </c>
      <c r="N39" s="803">
        <f t="shared" si="5"/>
        <v>2365.9650000000001</v>
      </c>
      <c r="O39" s="1805">
        <f t="shared" si="7"/>
        <v>197.16375000000002</v>
      </c>
      <c r="P39" s="882">
        <v>5</v>
      </c>
      <c r="Q39" s="882">
        <v>1</v>
      </c>
      <c r="R39" s="803">
        <f t="shared" si="6"/>
        <v>12026.98875</v>
      </c>
      <c r="S39" s="803">
        <f t="shared" si="0"/>
        <v>11632.661250000001</v>
      </c>
      <c r="T39" s="907"/>
    </row>
    <row r="40" spans="1:28" s="814" customFormat="1" ht="15.75" x14ac:dyDescent="0.25">
      <c r="A40" s="797">
        <v>27</v>
      </c>
      <c r="B40" s="812">
        <v>41096</v>
      </c>
      <c r="C40" s="837" t="s">
        <v>386</v>
      </c>
      <c r="D40" s="799">
        <v>61</v>
      </c>
      <c r="E40" s="837">
        <v>611</v>
      </c>
      <c r="F40" s="799"/>
      <c r="G40" s="799">
        <v>1</v>
      </c>
      <c r="H40" s="974" t="s">
        <v>568</v>
      </c>
      <c r="I40" s="799"/>
      <c r="J40" s="799" t="s">
        <v>791</v>
      </c>
      <c r="K40" s="976" t="s">
        <v>567</v>
      </c>
      <c r="L40" s="801">
        <v>13840</v>
      </c>
      <c r="M40" s="799">
        <v>10</v>
      </c>
      <c r="N40" s="803">
        <f t="shared" si="5"/>
        <v>1384</v>
      </c>
      <c r="O40" s="1805">
        <f t="shared" si="7"/>
        <v>115.33333333333333</v>
      </c>
      <c r="P40" s="882">
        <v>5</v>
      </c>
      <c r="Q40" s="882">
        <v>2</v>
      </c>
      <c r="R40" s="803">
        <f t="shared" si="6"/>
        <v>7150.666666666667</v>
      </c>
      <c r="S40" s="803">
        <f t="shared" si="0"/>
        <v>6689.333333333333</v>
      </c>
      <c r="T40" s="825"/>
      <c r="U40" s="1017"/>
      <c r="V40" s="803"/>
      <c r="W40" s="882"/>
      <c r="X40" s="882"/>
      <c r="Y40" s="803"/>
      <c r="Z40" s="803"/>
    </row>
    <row r="41" spans="1:28" s="814" customFormat="1" ht="15.75" x14ac:dyDescent="0.25">
      <c r="A41" s="797">
        <v>28</v>
      </c>
      <c r="B41" s="798">
        <v>41033</v>
      </c>
      <c r="C41" s="837" t="s">
        <v>386</v>
      </c>
      <c r="D41" s="848">
        <v>61</v>
      </c>
      <c r="E41" s="837">
        <v>611</v>
      </c>
      <c r="F41" s="892"/>
      <c r="G41" s="799">
        <v>1</v>
      </c>
      <c r="H41" s="973" t="s">
        <v>387</v>
      </c>
      <c r="I41" s="799" t="s">
        <v>783</v>
      </c>
      <c r="J41" s="799" t="s">
        <v>388</v>
      </c>
      <c r="K41" s="976" t="s">
        <v>567</v>
      </c>
      <c r="L41" s="801">
        <v>13838.99</v>
      </c>
      <c r="M41" s="802">
        <v>10</v>
      </c>
      <c r="N41" s="803">
        <f t="shared" si="5"/>
        <v>1383.8989999999999</v>
      </c>
      <c r="O41" s="1805">
        <f t="shared" si="7"/>
        <v>115.32491666666665</v>
      </c>
      <c r="P41" s="882">
        <v>5</v>
      </c>
      <c r="Q41" s="882">
        <v>4</v>
      </c>
      <c r="R41" s="803">
        <f t="shared" si="6"/>
        <v>7380.7946666666658</v>
      </c>
      <c r="S41" s="803">
        <f t="shared" si="0"/>
        <v>6458.195333333334</v>
      </c>
      <c r="T41" s="907"/>
    </row>
    <row r="42" spans="1:28" s="814" customFormat="1" ht="15.75" x14ac:dyDescent="0.25">
      <c r="A42" s="797">
        <v>29</v>
      </c>
      <c r="B42" s="798">
        <v>41033</v>
      </c>
      <c r="C42" s="837" t="s">
        <v>386</v>
      </c>
      <c r="D42" s="848">
        <v>61</v>
      </c>
      <c r="E42" s="837">
        <v>611</v>
      </c>
      <c r="F42" s="892"/>
      <c r="G42" s="799">
        <v>1</v>
      </c>
      <c r="H42" s="973" t="s">
        <v>387</v>
      </c>
      <c r="I42" s="799" t="s">
        <v>783</v>
      </c>
      <c r="J42" s="799" t="s">
        <v>388</v>
      </c>
      <c r="K42" s="976" t="s">
        <v>567</v>
      </c>
      <c r="L42" s="813">
        <v>15800</v>
      </c>
      <c r="M42" s="802">
        <v>10</v>
      </c>
      <c r="N42" s="803">
        <f t="shared" si="5"/>
        <v>1580</v>
      </c>
      <c r="O42" s="1805">
        <f t="shared" si="7"/>
        <v>131.66666666666666</v>
      </c>
      <c r="P42" s="882">
        <v>5</v>
      </c>
      <c r="Q42" s="882">
        <v>4</v>
      </c>
      <c r="R42" s="803">
        <f t="shared" si="6"/>
        <v>8426.6666666666661</v>
      </c>
      <c r="S42" s="803">
        <f t="shared" si="0"/>
        <v>7373.3333333333339</v>
      </c>
      <c r="T42" s="907"/>
    </row>
    <row r="43" spans="1:28" s="814" customFormat="1" ht="15.75" x14ac:dyDescent="0.25">
      <c r="A43" s="797">
        <v>30</v>
      </c>
      <c r="B43" s="812">
        <v>40549</v>
      </c>
      <c r="C43" s="837" t="s">
        <v>386</v>
      </c>
      <c r="D43" s="799">
        <v>61</v>
      </c>
      <c r="E43" s="837">
        <v>611</v>
      </c>
      <c r="F43" s="794"/>
      <c r="G43" s="799">
        <v>1</v>
      </c>
      <c r="H43" s="973" t="s">
        <v>568</v>
      </c>
      <c r="I43" s="799" t="s">
        <v>569</v>
      </c>
      <c r="J43" s="799"/>
      <c r="K43" s="976" t="s">
        <v>567</v>
      </c>
      <c r="L43" s="813">
        <v>15800</v>
      </c>
      <c r="M43" s="802">
        <v>10</v>
      </c>
      <c r="N43" s="803">
        <f t="shared" si="5"/>
        <v>1580</v>
      </c>
      <c r="O43" s="1805">
        <f t="shared" si="7"/>
        <v>131.66666666666666</v>
      </c>
      <c r="P43" s="882">
        <v>6</v>
      </c>
      <c r="Q43" s="882">
        <v>8</v>
      </c>
      <c r="R43" s="803">
        <f t="shared" si="6"/>
        <v>10533.333333333334</v>
      </c>
      <c r="S43" s="803">
        <f t="shared" si="0"/>
        <v>5266.6666666666661</v>
      </c>
      <c r="T43" s="907"/>
    </row>
    <row r="44" spans="1:28" s="814" customFormat="1" ht="31.5" x14ac:dyDescent="0.25">
      <c r="A44" s="797">
        <v>31</v>
      </c>
      <c r="B44" s="812">
        <v>40876</v>
      </c>
      <c r="C44" s="837" t="s">
        <v>386</v>
      </c>
      <c r="D44" s="799">
        <v>61</v>
      </c>
      <c r="E44" s="799">
        <v>617</v>
      </c>
      <c r="F44" s="800"/>
      <c r="G44" s="799">
        <v>1</v>
      </c>
      <c r="H44" s="974" t="s">
        <v>18</v>
      </c>
      <c r="I44" s="799"/>
      <c r="J44" s="799" t="s">
        <v>528</v>
      </c>
      <c r="K44" s="975" t="s">
        <v>1589</v>
      </c>
      <c r="L44" s="881">
        <v>5914.04</v>
      </c>
      <c r="M44" s="1018">
        <v>10</v>
      </c>
      <c r="N44" s="803">
        <f t="shared" si="5"/>
        <v>591.404</v>
      </c>
      <c r="O44" s="1805">
        <f t="shared" si="7"/>
        <v>49.283666666666669</v>
      </c>
      <c r="P44" s="882">
        <v>5</v>
      </c>
      <c r="Q44" s="882">
        <v>10</v>
      </c>
      <c r="R44" s="803">
        <f t="shared" si="6"/>
        <v>3449.8566666666666</v>
      </c>
      <c r="S44" s="803">
        <f t="shared" si="0"/>
        <v>2464.1833333333334</v>
      </c>
      <c r="T44" s="907"/>
    </row>
    <row r="45" spans="1:28" s="814" customFormat="1" ht="31.5" x14ac:dyDescent="0.25">
      <c r="A45" s="797">
        <v>32</v>
      </c>
      <c r="B45" s="812">
        <v>40876</v>
      </c>
      <c r="C45" s="837" t="s">
        <v>386</v>
      </c>
      <c r="D45" s="799">
        <v>61</v>
      </c>
      <c r="E45" s="799">
        <v>617</v>
      </c>
      <c r="F45" s="800"/>
      <c r="G45" s="799">
        <v>2</v>
      </c>
      <c r="H45" s="974" t="s">
        <v>20</v>
      </c>
      <c r="I45" s="799"/>
      <c r="J45" s="799" t="s">
        <v>528</v>
      </c>
      <c r="K45" s="975" t="s">
        <v>1589</v>
      </c>
      <c r="L45" s="801">
        <v>16500</v>
      </c>
      <c r="M45" s="1019">
        <v>10</v>
      </c>
      <c r="N45" s="803">
        <f t="shared" si="5"/>
        <v>1650</v>
      </c>
      <c r="O45" s="1805">
        <f t="shared" si="7"/>
        <v>137.5</v>
      </c>
      <c r="P45" s="882">
        <v>5</v>
      </c>
      <c r="Q45" s="882">
        <v>10</v>
      </c>
      <c r="R45" s="803">
        <f t="shared" si="6"/>
        <v>9625</v>
      </c>
      <c r="S45" s="803">
        <f t="shared" si="0"/>
        <v>6875</v>
      </c>
      <c r="T45" s="907"/>
      <c r="U45" s="907"/>
    </row>
    <row r="46" spans="1:28" s="814" customFormat="1" ht="15.75" x14ac:dyDescent="0.25">
      <c r="A46" s="797">
        <v>33</v>
      </c>
      <c r="B46" s="812">
        <v>40786</v>
      </c>
      <c r="C46" s="837" t="s">
        <v>386</v>
      </c>
      <c r="D46" s="799">
        <v>61</v>
      </c>
      <c r="E46" s="837">
        <v>611</v>
      </c>
      <c r="F46" s="794"/>
      <c r="G46" s="799">
        <v>1</v>
      </c>
      <c r="H46" s="973" t="s">
        <v>396</v>
      </c>
      <c r="I46" s="799"/>
      <c r="J46" s="799" t="s">
        <v>742</v>
      </c>
      <c r="K46" s="1526" t="s">
        <v>567</v>
      </c>
      <c r="L46" s="813">
        <v>24400</v>
      </c>
      <c r="M46" s="1753">
        <v>10</v>
      </c>
      <c r="N46" s="1613">
        <v>2440</v>
      </c>
      <c r="O46" s="1805">
        <f>IF(M46=0,"N/A",+N46/12)</f>
        <v>203.33333333333334</v>
      </c>
      <c r="P46" s="882">
        <v>6</v>
      </c>
      <c r="Q46" s="882">
        <v>1</v>
      </c>
      <c r="R46" s="803">
        <f>IF(M46=0,"N/A",+N46*P46+O46*Q46)</f>
        <v>14843.333333333334</v>
      </c>
      <c r="S46" s="803">
        <f>IF(M46=0,"N/A",+L46-R46)</f>
        <v>9556.6666666666661</v>
      </c>
      <c r="T46" s="907"/>
    </row>
    <row r="47" spans="1:28" s="814" customFormat="1" ht="15.75" x14ac:dyDescent="0.25">
      <c r="A47" s="797">
        <v>34</v>
      </c>
      <c r="B47" s="812">
        <v>39784</v>
      </c>
      <c r="C47" s="837" t="s">
        <v>386</v>
      </c>
      <c r="D47" s="837">
        <v>61</v>
      </c>
      <c r="E47" s="837">
        <v>611</v>
      </c>
      <c r="F47" s="800"/>
      <c r="G47" s="799">
        <v>1</v>
      </c>
      <c r="H47" s="973" t="s">
        <v>396</v>
      </c>
      <c r="I47" s="799">
        <v>2047123310</v>
      </c>
      <c r="J47" s="799" t="s">
        <v>397</v>
      </c>
      <c r="K47" s="976" t="s">
        <v>567</v>
      </c>
      <c r="L47" s="801">
        <v>308821.36</v>
      </c>
      <c r="M47" s="802">
        <v>10</v>
      </c>
      <c r="N47" s="803">
        <f>IF(M47=0,"N/A",+L47/M47)</f>
        <v>30882.135999999999</v>
      </c>
      <c r="O47" s="1805">
        <f>IF(M47=0,"N/A",+N47/12)</f>
        <v>2573.5113333333334</v>
      </c>
      <c r="P47" s="882">
        <v>8</v>
      </c>
      <c r="Q47" s="882">
        <v>9</v>
      </c>
      <c r="R47" s="803">
        <f t="shared" ref="R47:R61" si="8">IF(M47=0,"N/A",+N47*P47+O47*Q47)</f>
        <v>270218.69</v>
      </c>
      <c r="S47" s="1613">
        <f t="shared" si="0"/>
        <v>38602.669999999984</v>
      </c>
      <c r="T47" s="907"/>
    </row>
    <row r="48" spans="1:28" s="814" customFormat="1" ht="15.75" x14ac:dyDescent="0.25">
      <c r="A48" s="797">
        <v>35</v>
      </c>
      <c r="B48" s="812">
        <v>40437</v>
      </c>
      <c r="C48" s="837" t="s">
        <v>386</v>
      </c>
      <c r="D48" s="799">
        <v>61</v>
      </c>
      <c r="E48" s="837">
        <v>611</v>
      </c>
      <c r="F48" s="794"/>
      <c r="G48" s="799">
        <v>1</v>
      </c>
      <c r="H48" s="973" t="s">
        <v>390</v>
      </c>
      <c r="I48" s="799" t="s">
        <v>407</v>
      </c>
      <c r="J48" s="799" t="s">
        <v>392</v>
      </c>
      <c r="K48" s="976" t="s">
        <v>567</v>
      </c>
      <c r="L48" s="801">
        <v>16500</v>
      </c>
      <c r="M48" s="802">
        <v>10</v>
      </c>
      <c r="N48" s="803">
        <f>IF(M48=0,"N/A",+L48/M48)</f>
        <v>1650</v>
      </c>
      <c r="O48" s="1805">
        <f>IF(M48=0,"N/A",+N48/12)</f>
        <v>137.5</v>
      </c>
      <c r="P48" s="882">
        <v>6</v>
      </c>
      <c r="Q48" s="882"/>
      <c r="R48" s="803">
        <f t="shared" si="8"/>
        <v>9900</v>
      </c>
      <c r="S48" s="803">
        <f t="shared" si="0"/>
        <v>6600</v>
      </c>
      <c r="T48" s="907"/>
    </row>
    <row r="49" spans="1:23" s="814" customFormat="1" ht="15.75" x14ac:dyDescent="0.25">
      <c r="A49" s="797">
        <v>36</v>
      </c>
      <c r="B49" s="812">
        <v>40105</v>
      </c>
      <c r="C49" s="837" t="s">
        <v>386</v>
      </c>
      <c r="D49" s="837">
        <v>61</v>
      </c>
      <c r="E49" s="837">
        <v>611</v>
      </c>
      <c r="F49" s="800"/>
      <c r="G49" s="799">
        <v>1</v>
      </c>
      <c r="H49" s="973" t="s">
        <v>389</v>
      </c>
      <c r="I49" s="799"/>
      <c r="J49" s="799" t="s">
        <v>595</v>
      </c>
      <c r="K49" s="976" t="s">
        <v>567</v>
      </c>
      <c r="L49" s="801">
        <v>22000</v>
      </c>
      <c r="M49" s="802">
        <v>10</v>
      </c>
      <c r="N49" s="803">
        <f>IF(M49=0,"N/A",+L49/M49)</f>
        <v>2200</v>
      </c>
      <c r="O49" s="1805">
        <f>IF(M49=0,"N/A",+N49/12)</f>
        <v>183.33333333333334</v>
      </c>
      <c r="P49" s="882">
        <v>7</v>
      </c>
      <c r="Q49" s="882">
        <v>11</v>
      </c>
      <c r="R49" s="803">
        <f t="shared" si="8"/>
        <v>17416.666666666668</v>
      </c>
      <c r="S49" s="803">
        <f t="shared" si="0"/>
        <v>4583.3333333333321</v>
      </c>
      <c r="T49" s="907"/>
    </row>
    <row r="50" spans="1:23" s="814" customFormat="1" ht="15.75" x14ac:dyDescent="0.25">
      <c r="A50" s="797">
        <v>37</v>
      </c>
      <c r="B50" s="798">
        <v>36888</v>
      </c>
      <c r="C50" s="837" t="s">
        <v>386</v>
      </c>
      <c r="D50" s="848">
        <v>61</v>
      </c>
      <c r="E50" s="837">
        <v>611</v>
      </c>
      <c r="F50" s="799">
        <v>1</v>
      </c>
      <c r="G50" s="799">
        <v>1</v>
      </c>
      <c r="H50" s="973" t="s">
        <v>389</v>
      </c>
      <c r="I50" s="799"/>
      <c r="J50" s="799" t="s">
        <v>395</v>
      </c>
      <c r="K50" s="976" t="s">
        <v>567</v>
      </c>
      <c r="L50" s="801">
        <v>16412</v>
      </c>
      <c r="M50" s="802">
        <v>10</v>
      </c>
      <c r="N50" s="810"/>
      <c r="O50" s="1806"/>
      <c r="P50" s="891">
        <v>10</v>
      </c>
      <c r="Q50" s="891"/>
      <c r="R50" s="810">
        <v>16412</v>
      </c>
      <c r="S50" s="810">
        <f t="shared" si="0"/>
        <v>0</v>
      </c>
      <c r="T50" s="907"/>
      <c r="W50" s="814">
        <v>87</v>
      </c>
    </row>
    <row r="51" spans="1:23" s="814" customFormat="1" ht="15.75" x14ac:dyDescent="0.25">
      <c r="A51" s="797">
        <v>38</v>
      </c>
      <c r="B51" s="798">
        <v>37131</v>
      </c>
      <c r="C51" s="837" t="s">
        <v>386</v>
      </c>
      <c r="D51" s="848">
        <v>61</v>
      </c>
      <c r="E51" s="837">
        <v>611</v>
      </c>
      <c r="F51" s="892"/>
      <c r="G51" s="799">
        <v>1</v>
      </c>
      <c r="H51" s="973" t="s">
        <v>390</v>
      </c>
      <c r="I51" s="799" t="s">
        <v>391</v>
      </c>
      <c r="J51" s="799" t="s">
        <v>392</v>
      </c>
      <c r="K51" s="975" t="s">
        <v>393</v>
      </c>
      <c r="L51" s="813">
        <v>2817.41</v>
      </c>
      <c r="M51" s="802">
        <v>10</v>
      </c>
      <c r="N51" s="810"/>
      <c r="O51" s="1806"/>
      <c r="P51" s="891">
        <v>10</v>
      </c>
      <c r="Q51" s="891"/>
      <c r="R51" s="810">
        <v>2817.41</v>
      </c>
      <c r="S51" s="810">
        <f t="shared" si="0"/>
        <v>0</v>
      </c>
      <c r="T51" s="907"/>
    </row>
    <row r="52" spans="1:23" s="814" customFormat="1" ht="15.75" x14ac:dyDescent="0.25">
      <c r="A52" s="797">
        <v>39</v>
      </c>
      <c r="B52" s="798">
        <v>37001</v>
      </c>
      <c r="C52" s="837" t="s">
        <v>386</v>
      </c>
      <c r="D52" s="848">
        <v>61</v>
      </c>
      <c r="E52" s="837">
        <v>611</v>
      </c>
      <c r="F52" s="892"/>
      <c r="G52" s="799">
        <v>1</v>
      </c>
      <c r="H52" s="973" t="s">
        <v>387</v>
      </c>
      <c r="I52" s="799" t="s">
        <v>394</v>
      </c>
      <c r="J52" s="799" t="s">
        <v>388</v>
      </c>
      <c r="K52" s="975" t="s">
        <v>393</v>
      </c>
      <c r="L52" s="813">
        <v>2124</v>
      </c>
      <c r="M52" s="802">
        <v>10</v>
      </c>
      <c r="N52" s="810"/>
      <c r="O52" s="1806"/>
      <c r="P52" s="891">
        <v>10</v>
      </c>
      <c r="Q52" s="891"/>
      <c r="R52" s="810">
        <v>21424</v>
      </c>
      <c r="S52" s="810">
        <f t="shared" si="0"/>
        <v>-19300</v>
      </c>
      <c r="T52" s="907"/>
    </row>
    <row r="53" spans="1:23" s="814" customFormat="1" ht="15.75" x14ac:dyDescent="0.25">
      <c r="A53" s="797">
        <v>40</v>
      </c>
      <c r="B53" s="798">
        <v>41368</v>
      </c>
      <c r="C53" s="837" t="s">
        <v>888</v>
      </c>
      <c r="D53" s="848">
        <v>61</v>
      </c>
      <c r="E53" s="837">
        <v>611</v>
      </c>
      <c r="F53" s="892"/>
      <c r="G53" s="799">
        <v>3</v>
      </c>
      <c r="H53" s="973" t="s">
        <v>889</v>
      </c>
      <c r="I53" s="799"/>
      <c r="J53" s="799" t="s">
        <v>890</v>
      </c>
      <c r="K53" s="975" t="s">
        <v>1331</v>
      </c>
      <c r="L53" s="813">
        <v>2124</v>
      </c>
      <c r="M53" s="802">
        <v>10</v>
      </c>
      <c r="N53" s="803">
        <f>IF(M53=0,"N/A",+L53/M53)</f>
        <v>212.4</v>
      </c>
      <c r="O53" s="1805">
        <f>IF(M53=0,"N/A",+N53/12)</f>
        <v>17.7</v>
      </c>
      <c r="P53" s="882">
        <v>4</v>
      </c>
      <c r="Q53" s="882">
        <v>5</v>
      </c>
      <c r="R53" s="803">
        <f t="shared" si="8"/>
        <v>938.1</v>
      </c>
      <c r="S53" s="803">
        <f t="shared" si="0"/>
        <v>1185.9000000000001</v>
      </c>
      <c r="T53" s="907"/>
    </row>
    <row r="54" spans="1:23" s="814" customFormat="1" ht="15.75" x14ac:dyDescent="0.25">
      <c r="A54" s="797">
        <v>41</v>
      </c>
      <c r="B54" s="798">
        <v>41914</v>
      </c>
      <c r="C54" s="837" t="s">
        <v>888</v>
      </c>
      <c r="D54" s="848">
        <v>61</v>
      </c>
      <c r="E54" s="837">
        <v>611</v>
      </c>
      <c r="F54" s="892"/>
      <c r="G54" s="799">
        <v>1</v>
      </c>
      <c r="H54" s="973" t="s">
        <v>955</v>
      </c>
      <c r="I54" s="799" t="s">
        <v>956</v>
      </c>
      <c r="J54" s="799" t="s">
        <v>344</v>
      </c>
      <c r="K54" s="975" t="s">
        <v>1331</v>
      </c>
      <c r="L54" s="813">
        <v>234584</v>
      </c>
      <c r="M54" s="802">
        <v>10</v>
      </c>
      <c r="N54" s="803">
        <f t="shared" ref="N54:N60" si="9">IF(M54=0,"N/A",+L54/M54)</f>
        <v>23458.400000000001</v>
      </c>
      <c r="O54" s="1805">
        <f t="shared" ref="O54:O60" si="10">IF(M54=0,"N/A",+N54/12)</f>
        <v>1954.8666666666668</v>
      </c>
      <c r="P54" s="882">
        <v>2</v>
      </c>
      <c r="Q54" s="882">
        <v>11</v>
      </c>
      <c r="R54" s="803">
        <f t="shared" si="8"/>
        <v>68420.333333333343</v>
      </c>
      <c r="S54" s="803">
        <f t="shared" si="0"/>
        <v>166163.66666666666</v>
      </c>
      <c r="T54" s="907"/>
    </row>
    <row r="55" spans="1:23" s="814" customFormat="1" ht="15.75" x14ac:dyDescent="0.25">
      <c r="A55" s="797">
        <v>42</v>
      </c>
      <c r="B55" s="812">
        <v>40931</v>
      </c>
      <c r="C55" s="837" t="s">
        <v>386</v>
      </c>
      <c r="D55" s="799">
        <v>61</v>
      </c>
      <c r="E55" s="914">
        <v>617</v>
      </c>
      <c r="F55" s="794"/>
      <c r="G55" s="799">
        <v>1</v>
      </c>
      <c r="H55" s="974" t="s">
        <v>202</v>
      </c>
      <c r="I55" s="799"/>
      <c r="J55" s="799" t="s">
        <v>203</v>
      </c>
      <c r="K55" s="975" t="s">
        <v>577</v>
      </c>
      <c r="L55" s="813">
        <v>2124</v>
      </c>
      <c r="M55" s="795">
        <v>10</v>
      </c>
      <c r="N55" s="803">
        <f t="shared" si="9"/>
        <v>212.4</v>
      </c>
      <c r="O55" s="1805">
        <f t="shared" si="10"/>
        <v>17.7</v>
      </c>
      <c r="P55" s="882">
        <v>5</v>
      </c>
      <c r="Q55" s="882">
        <v>8</v>
      </c>
      <c r="R55" s="803">
        <f t="shared" si="8"/>
        <v>1203.5999999999999</v>
      </c>
      <c r="S55" s="803">
        <f t="shared" si="0"/>
        <v>920.40000000000009</v>
      </c>
      <c r="T55" s="907"/>
    </row>
    <row r="56" spans="1:23" s="814" customFormat="1" ht="31.5" x14ac:dyDescent="0.25">
      <c r="A56" s="797">
        <v>43</v>
      </c>
      <c r="B56" s="812">
        <v>42534</v>
      </c>
      <c r="C56" s="837" t="s">
        <v>386</v>
      </c>
      <c r="D56" s="799">
        <v>61</v>
      </c>
      <c r="E56" s="914">
        <v>614</v>
      </c>
      <c r="F56" s="794"/>
      <c r="G56" s="799">
        <v>1</v>
      </c>
      <c r="H56" s="974" t="s">
        <v>1538</v>
      </c>
      <c r="I56" s="799" t="s">
        <v>1539</v>
      </c>
      <c r="J56" s="799" t="s">
        <v>116</v>
      </c>
      <c r="K56" s="975" t="s">
        <v>567</v>
      </c>
      <c r="L56" s="813">
        <v>6962</v>
      </c>
      <c r="M56" s="795">
        <v>3</v>
      </c>
      <c r="N56" s="803">
        <f t="shared" si="9"/>
        <v>2320.6666666666665</v>
      </c>
      <c r="O56" s="1805">
        <f t="shared" si="10"/>
        <v>193.38888888888889</v>
      </c>
      <c r="P56" s="882">
        <v>1</v>
      </c>
      <c r="Q56" s="882">
        <v>3</v>
      </c>
      <c r="R56" s="803">
        <f t="shared" si="8"/>
        <v>2900.833333333333</v>
      </c>
      <c r="S56" s="803">
        <f t="shared" si="0"/>
        <v>4061.166666666667</v>
      </c>
      <c r="T56" s="907"/>
    </row>
    <row r="57" spans="1:23" s="814" customFormat="1" ht="31.5" x14ac:dyDescent="0.25">
      <c r="A57" s="797">
        <v>44</v>
      </c>
      <c r="B57" s="812">
        <v>42531</v>
      </c>
      <c r="C57" s="837" t="s">
        <v>386</v>
      </c>
      <c r="D57" s="799">
        <v>61</v>
      </c>
      <c r="E57" s="914">
        <v>619</v>
      </c>
      <c r="F57" s="794"/>
      <c r="G57" s="799">
        <v>1</v>
      </c>
      <c r="H57" s="974" t="s">
        <v>1540</v>
      </c>
      <c r="I57" s="799"/>
      <c r="J57" s="799" t="s">
        <v>42</v>
      </c>
      <c r="K57" s="975" t="s">
        <v>567</v>
      </c>
      <c r="L57" s="813">
        <v>4946.5600000000004</v>
      </c>
      <c r="M57" s="795">
        <v>10</v>
      </c>
      <c r="N57" s="803">
        <f t="shared" si="9"/>
        <v>494.65600000000006</v>
      </c>
      <c r="O57" s="1805">
        <f t="shared" si="10"/>
        <v>41.221333333333341</v>
      </c>
      <c r="P57" s="882">
        <v>2</v>
      </c>
      <c r="Q57" s="882">
        <v>3</v>
      </c>
      <c r="R57" s="803">
        <f t="shared" si="8"/>
        <v>1112.9760000000001</v>
      </c>
      <c r="S57" s="803">
        <f t="shared" si="0"/>
        <v>3833.5840000000003</v>
      </c>
      <c r="T57" s="907"/>
    </row>
    <row r="58" spans="1:23" s="814" customFormat="1" ht="31.5" x14ac:dyDescent="0.25">
      <c r="A58" s="797">
        <v>45</v>
      </c>
      <c r="B58" s="812">
        <v>42517</v>
      </c>
      <c r="C58" s="837" t="s">
        <v>386</v>
      </c>
      <c r="D58" s="799">
        <v>61</v>
      </c>
      <c r="E58" s="914">
        <v>611</v>
      </c>
      <c r="F58" s="794"/>
      <c r="G58" s="799">
        <v>1</v>
      </c>
      <c r="H58" s="974" t="s">
        <v>1541</v>
      </c>
      <c r="I58" s="799" t="s">
        <v>1439</v>
      </c>
      <c r="J58" s="799"/>
      <c r="K58" s="975" t="s">
        <v>567</v>
      </c>
      <c r="L58" s="813">
        <v>4574.62</v>
      </c>
      <c r="M58" s="795">
        <v>10</v>
      </c>
      <c r="N58" s="803">
        <f t="shared" si="9"/>
        <v>457.46199999999999</v>
      </c>
      <c r="O58" s="1805">
        <f t="shared" si="10"/>
        <v>38.121833333333335</v>
      </c>
      <c r="P58" s="882">
        <v>1</v>
      </c>
      <c r="Q58" s="882">
        <v>4</v>
      </c>
      <c r="R58" s="803">
        <f t="shared" si="8"/>
        <v>609.94933333333336</v>
      </c>
      <c r="S58" s="803">
        <f t="shared" si="0"/>
        <v>3964.6706666666664</v>
      </c>
      <c r="T58" s="907"/>
    </row>
    <row r="59" spans="1:23" s="814" customFormat="1" ht="13.5" customHeight="1" x14ac:dyDescent="0.25">
      <c r="A59" s="797">
        <v>46</v>
      </c>
      <c r="B59" s="812">
        <v>42517</v>
      </c>
      <c r="C59" s="837" t="s">
        <v>386</v>
      </c>
      <c r="D59" s="799">
        <v>61</v>
      </c>
      <c r="E59" s="914">
        <v>611</v>
      </c>
      <c r="F59" s="794"/>
      <c r="G59" s="799">
        <v>2</v>
      </c>
      <c r="H59" s="974" t="s">
        <v>1542</v>
      </c>
      <c r="I59" s="799" t="s">
        <v>1543</v>
      </c>
      <c r="J59" s="799"/>
      <c r="K59" s="975" t="s">
        <v>567</v>
      </c>
      <c r="L59" s="813">
        <v>7959.81</v>
      </c>
      <c r="M59" s="795">
        <v>10</v>
      </c>
      <c r="N59" s="803">
        <f t="shared" si="9"/>
        <v>795.98099999999999</v>
      </c>
      <c r="O59" s="1805">
        <f t="shared" si="10"/>
        <v>66.33175</v>
      </c>
      <c r="P59" s="882">
        <v>1</v>
      </c>
      <c r="Q59" s="882">
        <v>4</v>
      </c>
      <c r="R59" s="803">
        <f t="shared" si="8"/>
        <v>1061.308</v>
      </c>
      <c r="S59" s="803">
        <f t="shared" si="0"/>
        <v>6898.5020000000004</v>
      </c>
      <c r="T59" s="907"/>
    </row>
    <row r="60" spans="1:23" s="814" customFormat="1" ht="31.5" x14ac:dyDescent="0.25">
      <c r="A60" s="797">
        <v>47</v>
      </c>
      <c r="B60" s="812">
        <v>42517</v>
      </c>
      <c r="C60" s="837" t="s">
        <v>386</v>
      </c>
      <c r="D60" s="799">
        <v>61</v>
      </c>
      <c r="E60" s="914">
        <v>611</v>
      </c>
      <c r="F60" s="794"/>
      <c r="G60" s="799">
        <v>1</v>
      </c>
      <c r="H60" s="974" t="s">
        <v>1544</v>
      </c>
      <c r="I60" s="799" t="s">
        <v>1545</v>
      </c>
      <c r="J60" s="799"/>
      <c r="K60" s="975" t="s">
        <v>567</v>
      </c>
      <c r="L60" s="813">
        <v>18208.759999999998</v>
      </c>
      <c r="M60" s="795">
        <v>10</v>
      </c>
      <c r="N60" s="803">
        <f t="shared" si="9"/>
        <v>1820.8759999999997</v>
      </c>
      <c r="O60" s="1805">
        <f t="shared" si="10"/>
        <v>151.73966666666664</v>
      </c>
      <c r="P60" s="882">
        <v>1</v>
      </c>
      <c r="Q60" s="882">
        <v>4</v>
      </c>
      <c r="R60" s="803">
        <f t="shared" si="8"/>
        <v>2427.8346666666662</v>
      </c>
      <c r="S60" s="803">
        <f t="shared" si="0"/>
        <v>15780.925333333333</v>
      </c>
      <c r="T60" s="907"/>
    </row>
    <row r="61" spans="1:23" s="814" customFormat="1" ht="15.75" x14ac:dyDescent="0.25">
      <c r="A61" s="797">
        <v>48</v>
      </c>
      <c r="B61" s="812">
        <v>42669</v>
      </c>
      <c r="C61" s="837">
        <v>6</v>
      </c>
      <c r="D61" s="799">
        <v>61</v>
      </c>
      <c r="E61" s="914">
        <v>614</v>
      </c>
      <c r="F61" s="794"/>
      <c r="G61" s="799">
        <v>1</v>
      </c>
      <c r="H61" s="974" t="s">
        <v>60</v>
      </c>
      <c r="I61" s="799"/>
      <c r="J61" s="799" t="s">
        <v>1395</v>
      </c>
      <c r="K61" s="975" t="s">
        <v>567</v>
      </c>
      <c r="L61" s="813">
        <v>6325</v>
      </c>
      <c r="M61" s="795">
        <v>3</v>
      </c>
      <c r="N61" s="803">
        <f>IF(M61=0,"N/A",+L61/M61)</f>
        <v>2108.3333333333335</v>
      </c>
      <c r="O61" s="1805">
        <f>IF(M61=0,"N/A",+N61/12)</f>
        <v>175.69444444444446</v>
      </c>
      <c r="P61" s="882"/>
      <c r="Q61" s="882">
        <v>11</v>
      </c>
      <c r="R61" s="803">
        <f t="shared" si="8"/>
        <v>1932.6388888888891</v>
      </c>
      <c r="S61" s="803">
        <f t="shared" si="0"/>
        <v>4392.3611111111113</v>
      </c>
      <c r="T61" s="907"/>
    </row>
    <row r="62" spans="1:23" s="814" customFormat="1" ht="15.75" x14ac:dyDescent="0.25">
      <c r="A62" s="797">
        <v>49</v>
      </c>
      <c r="B62" s="812">
        <v>42800</v>
      </c>
      <c r="C62" s="837" t="s">
        <v>386</v>
      </c>
      <c r="D62" s="799">
        <v>61</v>
      </c>
      <c r="E62" s="914">
        <v>2611</v>
      </c>
      <c r="F62" s="794"/>
      <c r="G62" s="799">
        <v>1</v>
      </c>
      <c r="H62" s="974" t="s">
        <v>1759</v>
      </c>
      <c r="I62" s="799" t="s">
        <v>1760</v>
      </c>
      <c r="J62" s="799"/>
      <c r="K62" s="975" t="s">
        <v>567</v>
      </c>
      <c r="L62" s="1859">
        <v>9376.4</v>
      </c>
      <c r="M62" s="795">
        <v>10</v>
      </c>
      <c r="N62" s="803">
        <f>IF(M62=0,"N/A",+L62/M62)</f>
        <v>937.64</v>
      </c>
      <c r="O62" s="1805">
        <f>IF(M62=0,"N/A",+N62/12)</f>
        <v>78.13666666666667</v>
      </c>
      <c r="P62" s="882"/>
      <c r="Q62" s="882">
        <v>6</v>
      </c>
      <c r="R62" s="803">
        <f>IF(M62=0,"N/A",+N62*P62+O62*Q62)</f>
        <v>468.82000000000005</v>
      </c>
      <c r="S62" s="803">
        <f>IF(M62=0,"N/A",+L62-R62)</f>
        <v>8907.58</v>
      </c>
      <c r="T62" s="907"/>
    </row>
    <row r="63" spans="1:23" s="814" customFormat="1" ht="15.75" x14ac:dyDescent="0.25">
      <c r="A63" s="1020"/>
      <c r="B63" s="926"/>
      <c r="C63" s="903"/>
      <c r="D63" s="892"/>
      <c r="E63" s="848"/>
      <c r="F63" s="892"/>
      <c r="G63" s="795"/>
      <c r="H63" s="981"/>
      <c r="I63" s="892"/>
      <c r="J63" s="892"/>
      <c r="K63" s="976"/>
      <c r="L63" s="1149">
        <f>SUM(L14:L61)</f>
        <v>1310877.4100000004</v>
      </c>
      <c r="M63" s="1149"/>
      <c r="N63" s="1149">
        <f>SUM(N17:N61)</f>
        <v>128406.74333333332</v>
      </c>
      <c r="O63" s="1149">
        <f>SUM(O18:O62)</f>
        <v>10778.698611111111</v>
      </c>
      <c r="P63" s="1149"/>
      <c r="Q63" s="1149"/>
      <c r="R63" s="1149">
        <f>SUM(R14:R61)</f>
        <v>721022.44022222224</v>
      </c>
      <c r="S63" s="1149">
        <f>SUM(S14:S61)</f>
        <v>589854.96977777779</v>
      </c>
      <c r="T63" s="907"/>
    </row>
    <row r="64" spans="1:23" s="814" customFormat="1" ht="15.75" x14ac:dyDescent="0.25">
      <c r="B64" s="1021"/>
      <c r="C64" s="1022"/>
      <c r="D64" s="792"/>
      <c r="E64" s="1023"/>
      <c r="F64" s="817"/>
      <c r="G64" s="815"/>
      <c r="H64" s="1524"/>
      <c r="I64" s="817"/>
      <c r="J64" s="817"/>
      <c r="K64" s="1527"/>
      <c r="L64" s="1024"/>
      <c r="M64" s="1025"/>
      <c r="N64" s="825"/>
      <c r="O64" s="1024"/>
      <c r="P64" s="1025"/>
      <c r="Q64" s="1025"/>
      <c r="R64" s="1024"/>
      <c r="S64" s="1024"/>
    </row>
    <row r="65" spans="1:20" s="814" customFormat="1" ht="13.5" customHeight="1" x14ac:dyDescent="0.25">
      <c r="B65" s="1021"/>
      <c r="C65" s="1022"/>
      <c r="D65" s="792"/>
      <c r="E65" s="1023"/>
      <c r="F65" s="817"/>
      <c r="G65" s="815"/>
      <c r="H65" s="1524"/>
      <c r="I65" s="817"/>
      <c r="J65" s="817"/>
      <c r="K65" s="1527"/>
      <c r="L65" s="1024"/>
      <c r="M65" s="1025"/>
      <c r="N65" s="1012"/>
      <c r="O65" s="1024"/>
      <c r="P65" s="1025"/>
      <c r="Q65" s="1025"/>
      <c r="R65" s="1024"/>
      <c r="S65" s="1024"/>
      <c r="T65" s="907"/>
    </row>
    <row r="66" spans="1:20" s="814" customFormat="1" ht="15.75" x14ac:dyDescent="0.25">
      <c r="B66" s="1021"/>
      <c r="C66" s="1022"/>
      <c r="D66" s="792"/>
      <c r="E66" s="1023"/>
      <c r="F66" s="1708"/>
      <c r="G66" s="1709">
        <v>611</v>
      </c>
      <c r="H66" s="1710">
        <v>7668.25</v>
      </c>
      <c r="I66" s="817"/>
      <c r="J66" s="817"/>
      <c r="K66" s="1527"/>
      <c r="L66" s="1024"/>
      <c r="M66" s="1025"/>
      <c r="N66" s="825"/>
      <c r="O66" s="1024"/>
      <c r="P66" s="1025"/>
      <c r="Q66" s="1025"/>
      <c r="R66" s="1024"/>
      <c r="S66" s="1024"/>
    </row>
    <row r="67" spans="1:20" s="814" customFormat="1" ht="15.75" x14ac:dyDescent="0.25">
      <c r="B67" s="1021"/>
      <c r="C67" s="1022"/>
      <c r="D67" s="792"/>
      <c r="E67" s="1023"/>
      <c r="F67" s="1708"/>
      <c r="G67" s="1709">
        <v>613</v>
      </c>
      <c r="H67" s="1710">
        <v>282.92</v>
      </c>
      <c r="I67" s="817"/>
      <c r="J67" s="817"/>
      <c r="K67" s="1527"/>
      <c r="L67" s="1024"/>
      <c r="M67" s="1025"/>
      <c r="N67" s="825"/>
      <c r="O67" s="1024"/>
      <c r="P67" s="1025"/>
      <c r="Q67" s="1025"/>
      <c r="R67" s="1024"/>
      <c r="S67" s="1024"/>
    </row>
    <row r="68" spans="1:20" s="814" customFormat="1" ht="15.75" x14ac:dyDescent="0.25">
      <c r="B68" s="1021"/>
      <c r="C68" s="1022"/>
      <c r="D68" s="792"/>
      <c r="E68" s="1023"/>
      <c r="F68" s="1708"/>
      <c r="G68" s="1709">
        <v>614</v>
      </c>
      <c r="H68" s="1710">
        <v>445.29</v>
      </c>
      <c r="I68" s="817"/>
      <c r="J68" s="817"/>
      <c r="K68" s="1527"/>
      <c r="L68" s="1024"/>
      <c r="M68" s="1025"/>
      <c r="N68" s="825"/>
      <c r="O68" s="1024"/>
      <c r="P68" s="1025"/>
      <c r="Q68" s="1025"/>
      <c r="R68" s="1024"/>
      <c r="S68" s="1024"/>
    </row>
    <row r="69" spans="1:20" s="814" customFormat="1" ht="15.75" x14ac:dyDescent="0.25">
      <c r="B69" s="1021"/>
      <c r="C69" s="1022"/>
      <c r="D69" s="792"/>
      <c r="E69" s="1023"/>
      <c r="F69" s="1708"/>
      <c r="G69" s="1709">
        <v>617</v>
      </c>
      <c r="H69" s="1710">
        <v>476.2</v>
      </c>
      <c r="I69" s="817"/>
      <c r="J69" s="817"/>
      <c r="K69" s="1527"/>
      <c r="L69" s="1024"/>
      <c r="M69" s="1025"/>
      <c r="N69" s="825"/>
      <c r="O69" s="825"/>
      <c r="P69" s="1025"/>
      <c r="Q69" s="1025"/>
      <c r="R69" s="1024"/>
      <c r="S69" s="1024"/>
    </row>
    <row r="70" spans="1:20" s="814" customFormat="1" ht="14.25" customHeight="1" x14ac:dyDescent="0.25">
      <c r="B70" s="792"/>
      <c r="C70" s="792"/>
      <c r="D70" s="792"/>
      <c r="E70" s="792"/>
      <c r="F70" s="1711"/>
      <c r="G70" s="1711">
        <v>619</v>
      </c>
      <c r="H70" s="1642">
        <v>65.41</v>
      </c>
      <c r="I70" s="792"/>
      <c r="J70" s="792"/>
      <c r="K70" s="1528"/>
      <c r="L70" s="818"/>
      <c r="M70" s="818"/>
      <c r="N70" s="825"/>
      <c r="O70" s="818"/>
      <c r="P70" s="818"/>
      <c r="Q70" s="818"/>
      <c r="R70" s="818"/>
      <c r="S70" s="1012"/>
    </row>
    <row r="71" spans="1:20" s="814" customFormat="1" ht="14.25" customHeight="1" x14ac:dyDescent="0.25">
      <c r="B71" s="792"/>
      <c r="C71" s="792"/>
      <c r="D71" s="792"/>
      <c r="E71" s="792"/>
      <c r="F71" s="1711"/>
      <c r="G71" s="1711">
        <v>2651</v>
      </c>
      <c r="H71" s="1642">
        <v>1691.03</v>
      </c>
      <c r="I71" s="792"/>
      <c r="J71" s="792"/>
      <c r="K71" s="1528"/>
      <c r="L71" s="818"/>
      <c r="M71" s="818"/>
      <c r="N71" s="825"/>
      <c r="O71" s="818"/>
      <c r="P71" s="818"/>
      <c r="Q71" s="818"/>
      <c r="R71" s="818"/>
      <c r="S71" s="1012"/>
    </row>
    <row r="72" spans="1:20" s="814" customFormat="1" ht="14.25" customHeight="1" x14ac:dyDescent="0.25">
      <c r="B72" s="792"/>
      <c r="C72" s="792"/>
      <c r="D72" s="792"/>
      <c r="E72" s="792"/>
      <c r="F72" s="1711"/>
      <c r="G72" s="1711">
        <v>2653</v>
      </c>
      <c r="H72" s="1642">
        <v>149.56</v>
      </c>
      <c r="I72" s="792"/>
      <c r="J72" s="792"/>
      <c r="K72" s="1528"/>
      <c r="L72" s="818"/>
      <c r="M72" s="818"/>
      <c r="N72" s="825"/>
      <c r="O72" s="818"/>
      <c r="P72" s="818"/>
      <c r="Q72" s="818"/>
      <c r="R72" s="818"/>
      <c r="S72" s="1012"/>
    </row>
    <row r="73" spans="1:20" s="814" customFormat="1" ht="14.25" customHeight="1" x14ac:dyDescent="0.25">
      <c r="B73" s="792"/>
      <c r="C73" s="792"/>
      <c r="D73" s="792"/>
      <c r="E73" s="792"/>
      <c r="F73" s="1711"/>
      <c r="G73" s="1711"/>
      <c r="H73" s="1642">
        <f>SUM(H66:H72)</f>
        <v>10778.660000000002</v>
      </c>
      <c r="I73" s="792"/>
      <c r="J73" s="792"/>
      <c r="K73" s="1528"/>
      <c r="L73" s="818"/>
      <c r="M73" s="818"/>
      <c r="N73" s="825"/>
      <c r="O73" s="818"/>
      <c r="P73" s="818"/>
      <c r="Q73" s="818"/>
      <c r="R73" s="818"/>
      <c r="S73" s="1012"/>
    </row>
    <row r="74" spans="1:20" s="814" customFormat="1" ht="14.25" customHeight="1" x14ac:dyDescent="0.25">
      <c r="B74" s="792"/>
      <c r="C74" s="792"/>
      <c r="D74" s="792"/>
      <c r="E74" s="792"/>
      <c r="F74" s="792"/>
      <c r="G74" s="792"/>
      <c r="H74" s="1040"/>
      <c r="I74" s="792"/>
      <c r="J74" s="792"/>
      <c r="K74" s="1528"/>
      <c r="L74" s="818"/>
      <c r="M74" s="818"/>
      <c r="N74" s="825"/>
      <c r="O74" s="818"/>
      <c r="P74" s="818"/>
      <c r="Q74" s="818"/>
      <c r="R74" s="818"/>
      <c r="S74" s="1012"/>
    </row>
    <row r="75" spans="1:20" x14ac:dyDescent="0.2">
      <c r="A75" s="45"/>
      <c r="B75" s="45"/>
      <c r="C75" s="45"/>
      <c r="D75" s="45"/>
      <c r="E75" s="45"/>
      <c r="F75" s="45"/>
      <c r="G75" s="45"/>
      <c r="H7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20" s="115" customFormat="1" ht="15" x14ac:dyDescent="0.3">
      <c r="A76" s="1992" t="s">
        <v>51</v>
      </c>
      <c r="B76" s="1992"/>
      <c r="C76" s="1992"/>
      <c r="D76" s="1992"/>
      <c r="E76" s="1992"/>
      <c r="F76" s="1992"/>
      <c r="G76" s="1992"/>
      <c r="H76" s="116"/>
      <c r="I76" s="1993" t="s">
        <v>1620</v>
      </c>
      <c r="J76" s="1993"/>
      <c r="K76" s="1993"/>
      <c r="L76" s="1993"/>
      <c r="M76" s="1993"/>
      <c r="O76" s="1105"/>
      <c r="P76" s="1992" t="s">
        <v>1621</v>
      </c>
      <c r="Q76" s="1992"/>
      <c r="R76" s="1992"/>
      <c r="S76" s="1992"/>
    </row>
    <row r="77" spans="1:20" x14ac:dyDescent="0.2">
      <c r="N77" s="349"/>
    </row>
    <row r="78" spans="1:20" x14ac:dyDescent="0.2">
      <c r="N78" s="349"/>
    </row>
    <row r="79" spans="1:20" x14ac:dyDescent="0.2">
      <c r="N79" s="349"/>
    </row>
    <row r="80" spans="1:20" x14ac:dyDescent="0.2">
      <c r="N80" s="349"/>
    </row>
    <row r="81" spans="14:14" x14ac:dyDescent="0.2">
      <c r="N81" s="349"/>
    </row>
    <row r="82" spans="14:14" x14ac:dyDescent="0.2">
      <c r="N82" s="349"/>
    </row>
    <row r="83" spans="14:14" x14ac:dyDescent="0.2">
      <c r="N83" s="349"/>
    </row>
    <row r="84" spans="14:14" x14ac:dyDescent="0.2">
      <c r="N84" s="349"/>
    </row>
    <row r="85" spans="14:14" x14ac:dyDescent="0.2">
      <c r="N85" s="349"/>
    </row>
    <row r="86" spans="14:14" x14ac:dyDescent="0.2">
      <c r="N86" s="14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  <row r="96" spans="14:14" x14ac:dyDescent="0.2">
      <c r="N96" s="15"/>
    </row>
  </sheetData>
  <mergeCells count="8">
    <mergeCell ref="A76:G76"/>
    <mergeCell ref="I76:M76"/>
    <mergeCell ref="P76:S76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92"/>
  <sheetViews>
    <sheetView view="pageBreakPreview" topLeftCell="C33" zoomScale="80" zoomScaleNormal="80" zoomScaleSheetLayoutView="80" workbookViewId="0">
      <pane xSplit="19785" topLeftCell="AK1"/>
      <selection activeCell="Q56" sqref="Q56"/>
      <selection pane="topRight" activeCell="AK7" sqref="AK1:AK65536"/>
    </sheetView>
  </sheetViews>
  <sheetFormatPr baseColWidth="10" defaultColWidth="9.140625" defaultRowHeight="12.75" x14ac:dyDescent="0.2"/>
  <cols>
    <col min="1" max="1" width="5.28515625" customWidth="1"/>
    <col min="2" max="2" width="14.140625" customWidth="1"/>
    <col min="3" max="3" width="10" customWidth="1"/>
    <col min="4" max="4" width="6.7109375" customWidth="1"/>
    <col min="5" max="5" width="13.85546875" customWidth="1"/>
    <col min="6" max="6" width="13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6.42578125" bestFit="1" customWidth="1"/>
    <col min="14" max="14" width="15.85546875" customWidth="1"/>
    <col min="15" max="15" width="12.42578125" customWidth="1"/>
    <col min="16" max="16" width="6.85546875" customWidth="1"/>
    <col min="17" max="17" width="5.85546875" customWidth="1"/>
    <col min="18" max="18" width="17.7109375" customWidth="1"/>
    <col min="19" max="19" width="15.28515625" customWidth="1"/>
    <col min="20" max="20" width="20.5703125" customWidth="1"/>
  </cols>
  <sheetData>
    <row r="1" spans="1:19" x14ac:dyDescent="0.2">
      <c r="R1" s="398"/>
    </row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978" t="s">
        <v>0</v>
      </c>
      <c r="B6" s="1978"/>
      <c r="C6" s="1978"/>
      <c r="D6" s="1978"/>
      <c r="E6" s="1978"/>
      <c r="F6" s="1978"/>
      <c r="G6" s="1978"/>
      <c r="H6" s="1978"/>
      <c r="I6" s="1978"/>
      <c r="J6" s="1978"/>
      <c r="K6" s="1978"/>
      <c r="L6" s="1978"/>
      <c r="M6" s="1978"/>
      <c r="N6" s="1978"/>
      <c r="O6" s="1978"/>
      <c r="P6" s="1978"/>
      <c r="Q6" s="1978"/>
      <c r="R6" s="1978"/>
      <c r="S6" s="1978"/>
    </row>
    <row r="7" spans="1:19" x14ac:dyDescent="0.2">
      <c r="A7" s="1978" t="s">
        <v>1</v>
      </c>
      <c r="B7" s="1978"/>
      <c r="C7" s="1978"/>
      <c r="D7" s="1978"/>
      <c r="E7" s="1978"/>
      <c r="F7" s="1978"/>
      <c r="G7" s="1978"/>
      <c r="H7" s="1978"/>
      <c r="I7" s="1978"/>
      <c r="J7" s="1978"/>
      <c r="K7" s="1978"/>
      <c r="L7" s="1978"/>
      <c r="M7" s="1978"/>
      <c r="N7" s="1978"/>
      <c r="O7" s="1978"/>
      <c r="P7" s="1978"/>
      <c r="Q7" s="1978"/>
      <c r="R7" s="1978"/>
      <c r="S7" s="1978"/>
    </row>
    <row r="8" spans="1:19" x14ac:dyDescent="0.2">
      <c r="A8" s="1978" t="s">
        <v>2</v>
      </c>
      <c r="B8" s="1978"/>
      <c r="C8" s="1978"/>
      <c r="D8" s="1978"/>
      <c r="E8" s="1978"/>
      <c r="F8" s="1978"/>
      <c r="G8" s="1978"/>
      <c r="H8" s="1978"/>
      <c r="I8" s="1978"/>
      <c r="J8" s="1978"/>
      <c r="K8" s="1978"/>
      <c r="L8" s="1978"/>
      <c r="M8" s="1978"/>
      <c r="N8" s="1978"/>
      <c r="O8" s="1978"/>
      <c r="P8" s="1978"/>
      <c r="Q8" s="1978"/>
      <c r="R8" s="1978"/>
      <c r="S8" s="1978"/>
    </row>
    <row r="9" spans="1:19" x14ac:dyDescent="0.2">
      <c r="A9" s="1978" t="s">
        <v>3</v>
      </c>
      <c r="B9" s="1978"/>
      <c r="C9" s="1978"/>
      <c r="D9" s="1978"/>
      <c r="E9" s="1978"/>
      <c r="F9" s="1978"/>
      <c r="G9" s="1978"/>
      <c r="H9" s="1978"/>
      <c r="I9" s="1978"/>
      <c r="J9" s="1978"/>
      <c r="K9" s="1978"/>
      <c r="L9" s="1978"/>
      <c r="M9" s="1978"/>
      <c r="N9" s="1978"/>
      <c r="O9" s="1978"/>
      <c r="P9" s="1978"/>
      <c r="Q9" s="1978"/>
      <c r="R9" s="1978"/>
      <c r="S9" s="1978"/>
    </row>
    <row r="10" spans="1:19" x14ac:dyDescent="0.2">
      <c r="A10" s="1996" t="s">
        <v>1809</v>
      </c>
      <c r="B10" s="1996"/>
      <c r="C10" s="1996"/>
      <c r="D10" s="1996"/>
      <c r="E10" s="1996"/>
      <c r="F10" s="1996"/>
      <c r="G10" s="1996"/>
      <c r="H10" s="1996"/>
      <c r="I10" s="1996"/>
      <c r="J10" s="1996"/>
      <c r="K10" s="1996"/>
      <c r="L10" s="1996"/>
      <c r="M10" s="1996"/>
      <c r="N10" s="1996"/>
      <c r="O10" s="1996"/>
      <c r="P10" s="1996"/>
      <c r="Q10" s="1996"/>
      <c r="R10" s="1996"/>
      <c r="S10" s="1996"/>
    </row>
    <row r="11" spans="1:19" ht="15.75" x14ac:dyDescent="0.25">
      <c r="A11" s="80"/>
      <c r="B11" s="80"/>
      <c r="C11" s="791"/>
      <c r="D11" s="791"/>
      <c r="E11" s="791"/>
      <c r="F11" s="791"/>
      <c r="G11" s="791"/>
      <c r="H11" s="1039"/>
      <c r="I11" s="791"/>
      <c r="J11" s="791"/>
      <c r="K11" s="791"/>
      <c r="L11" s="791"/>
      <c r="M11" s="792"/>
      <c r="N11" s="792"/>
      <c r="O11" s="792"/>
      <c r="P11" s="792"/>
      <c r="Q11" s="792"/>
      <c r="R11" s="792"/>
      <c r="S11" s="792"/>
    </row>
    <row r="12" spans="1:19" ht="42.75" customHeight="1" x14ac:dyDescent="0.2">
      <c r="A12" s="962" t="s">
        <v>4</v>
      </c>
      <c r="B12" s="962" t="s">
        <v>5</v>
      </c>
      <c r="C12" s="1045" t="s">
        <v>1630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962" t="s">
        <v>12</v>
      </c>
      <c r="J12" s="962" t="s">
        <v>13</v>
      </c>
      <c r="K12" s="962" t="s">
        <v>820</v>
      </c>
      <c r="L12" s="172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1805</v>
      </c>
      <c r="S12" s="1051" t="s">
        <v>1619</v>
      </c>
    </row>
    <row r="13" spans="1:19" ht="15.75" x14ac:dyDescent="0.25">
      <c r="A13" s="797">
        <v>1</v>
      </c>
      <c r="B13" s="797">
        <v>2</v>
      </c>
      <c r="C13" s="797">
        <v>3</v>
      </c>
      <c r="D13" s="797">
        <v>4</v>
      </c>
      <c r="E13" s="797">
        <v>5</v>
      </c>
      <c r="F13" s="797">
        <v>6</v>
      </c>
      <c r="G13" s="797">
        <v>7</v>
      </c>
      <c r="H13" s="1345">
        <v>8</v>
      </c>
      <c r="I13" s="797">
        <v>9</v>
      </c>
      <c r="J13" s="222">
        <v>10</v>
      </c>
      <c r="K13" s="797">
        <v>11</v>
      </c>
      <c r="L13" s="797">
        <v>12</v>
      </c>
      <c r="M13" s="797">
        <v>13</v>
      </c>
      <c r="N13" s="797">
        <v>14</v>
      </c>
      <c r="O13" s="797">
        <v>15</v>
      </c>
      <c r="P13" s="797">
        <v>16</v>
      </c>
      <c r="Q13" s="797">
        <v>17</v>
      </c>
      <c r="R13" s="797">
        <v>18</v>
      </c>
      <c r="S13" s="797">
        <v>19</v>
      </c>
    </row>
    <row r="14" spans="1:19" ht="31.5" x14ac:dyDescent="0.2">
      <c r="A14" s="1353">
        <v>1</v>
      </c>
      <c r="B14" s="1291">
        <v>41990</v>
      </c>
      <c r="C14" s="1293">
        <v>9</v>
      </c>
      <c r="D14" s="1293">
        <v>61</v>
      </c>
      <c r="E14" s="1293" t="s">
        <v>1106</v>
      </c>
      <c r="F14" s="1293"/>
      <c r="G14" s="1293">
        <v>1</v>
      </c>
      <c r="H14" s="1313" t="s">
        <v>1023</v>
      </c>
      <c r="I14" s="1293"/>
      <c r="J14" s="1293"/>
      <c r="K14" s="1293" t="s">
        <v>307</v>
      </c>
      <c r="L14" s="1297">
        <v>7339.6</v>
      </c>
      <c r="M14" s="1298">
        <v>10</v>
      </c>
      <c r="N14" s="1450">
        <f>IF(M14=0,"N/A",+L14/M14)</f>
        <v>733.96</v>
      </c>
      <c r="O14" s="1712">
        <f>IF(M14=0,O30/N25,+N14/12)</f>
        <v>61.163333333333334</v>
      </c>
      <c r="P14" s="1451">
        <v>1</v>
      </c>
      <c r="Q14" s="1451">
        <v>9</v>
      </c>
      <c r="R14" s="1450">
        <f>IF(M14=0,"N/A",+N14*P14+O14*Q14)</f>
        <v>1284.43</v>
      </c>
      <c r="S14" s="1450">
        <f>IF(M14=0,"N/A",+L14-R14)</f>
        <v>6055.17</v>
      </c>
    </row>
    <row r="15" spans="1:19" ht="31.5" x14ac:dyDescent="0.2">
      <c r="A15" s="1250">
        <v>2</v>
      </c>
      <c r="B15" s="1291">
        <v>42265</v>
      </c>
      <c r="C15" s="1293">
        <v>9</v>
      </c>
      <c r="D15" s="1293">
        <v>61</v>
      </c>
      <c r="E15" s="1293" t="s">
        <v>1107</v>
      </c>
      <c r="F15" s="1293"/>
      <c r="G15" s="1293">
        <v>1</v>
      </c>
      <c r="H15" s="1313" t="s">
        <v>1276</v>
      </c>
      <c r="I15" s="1293"/>
      <c r="J15" s="1293"/>
      <c r="K15" s="1293" t="s">
        <v>307</v>
      </c>
      <c r="L15" s="1297">
        <v>18054</v>
      </c>
      <c r="M15" s="1298">
        <v>10</v>
      </c>
      <c r="N15" s="1450">
        <f>IF(M15=0,"N/A",+L15/M15)</f>
        <v>1805.4</v>
      </c>
      <c r="O15" s="1712">
        <f>IF(M15=0,O31/N26,+N15/12)</f>
        <v>150.45000000000002</v>
      </c>
      <c r="P15" s="1451">
        <v>2</v>
      </c>
      <c r="Q15" s="1451"/>
      <c r="R15" s="1450">
        <f t="shared" ref="R15:R20" si="0">IF(M15=0,"N/A",+N15*P15+O15*Q15)</f>
        <v>3610.8</v>
      </c>
      <c r="S15" s="1450">
        <f t="shared" ref="S15:S50" si="1">IF(M15=0,"N/A",+L15-R15)</f>
        <v>14443.2</v>
      </c>
    </row>
    <row r="16" spans="1:19" ht="31.5" x14ac:dyDescent="0.2">
      <c r="A16" s="1353">
        <v>3</v>
      </c>
      <c r="B16" s="1291">
        <v>42265</v>
      </c>
      <c r="C16" s="1293">
        <v>9</v>
      </c>
      <c r="D16" s="1293">
        <v>61</v>
      </c>
      <c r="E16" s="1293" t="s">
        <v>1107</v>
      </c>
      <c r="F16" s="1293"/>
      <c r="G16" s="1293">
        <v>1</v>
      </c>
      <c r="H16" s="1313" t="s">
        <v>1277</v>
      </c>
      <c r="I16" s="1293"/>
      <c r="J16" s="1293"/>
      <c r="K16" s="1293" t="s">
        <v>307</v>
      </c>
      <c r="L16" s="1297">
        <v>11117.44</v>
      </c>
      <c r="M16" s="1298">
        <v>10</v>
      </c>
      <c r="N16" s="1301">
        <v>1111.74</v>
      </c>
      <c r="O16" s="1712">
        <f t="shared" ref="O16:O22" si="2">IF(M16=0,"N/A",+N16/12)</f>
        <v>92.644999999999996</v>
      </c>
      <c r="P16" s="1451">
        <v>2</v>
      </c>
      <c r="Q16" s="1451"/>
      <c r="R16" s="1450">
        <f t="shared" si="0"/>
        <v>2223.48</v>
      </c>
      <c r="S16" s="1450">
        <f t="shared" si="1"/>
        <v>8893.9600000000009</v>
      </c>
    </row>
    <row r="17" spans="1:20" ht="15.75" x14ac:dyDescent="0.2">
      <c r="A17" s="1250">
        <v>4</v>
      </c>
      <c r="B17" s="1291">
        <v>42325</v>
      </c>
      <c r="C17" s="1293">
        <v>9</v>
      </c>
      <c r="D17" s="1293">
        <v>61</v>
      </c>
      <c r="E17" s="1293" t="s">
        <v>1106</v>
      </c>
      <c r="F17" s="1293"/>
      <c r="G17" s="1293">
        <v>1</v>
      </c>
      <c r="H17" s="1313" t="s">
        <v>1293</v>
      </c>
      <c r="I17" s="1293"/>
      <c r="J17" s="1293" t="s">
        <v>134</v>
      </c>
      <c r="K17" s="1293" t="s">
        <v>307</v>
      </c>
      <c r="L17" s="1297">
        <v>19936.009999999998</v>
      </c>
      <c r="M17" s="1298">
        <v>3</v>
      </c>
      <c r="N17" s="1301">
        <f>+L17/36*Q17</f>
        <v>5537.7805555555551</v>
      </c>
      <c r="O17" s="1712">
        <f t="shared" si="2"/>
        <v>461.48171296296294</v>
      </c>
      <c r="P17" s="1451">
        <v>1</v>
      </c>
      <c r="Q17" s="1451">
        <v>10</v>
      </c>
      <c r="R17" s="1450">
        <f t="shared" si="0"/>
        <v>10152.597685185185</v>
      </c>
      <c r="S17" s="1450">
        <f t="shared" si="1"/>
        <v>9783.4123148148137</v>
      </c>
    </row>
    <row r="18" spans="1:20" ht="15.75" x14ac:dyDescent="0.2">
      <c r="A18" s="1353">
        <v>5</v>
      </c>
      <c r="B18" s="1291">
        <v>42275</v>
      </c>
      <c r="C18" s="1293">
        <v>9</v>
      </c>
      <c r="D18" s="1293">
        <v>61</v>
      </c>
      <c r="E18" s="1293" t="s">
        <v>1106</v>
      </c>
      <c r="F18" s="1293"/>
      <c r="G18" s="1293">
        <v>1</v>
      </c>
      <c r="H18" s="1313" t="s">
        <v>1327</v>
      </c>
      <c r="I18" s="1293" t="s">
        <v>1302</v>
      </c>
      <c r="J18" s="1293" t="s">
        <v>1303</v>
      </c>
      <c r="K18" s="1293" t="s">
        <v>307</v>
      </c>
      <c r="L18" s="1297">
        <v>10185.01</v>
      </c>
      <c r="M18" s="1298">
        <v>3</v>
      </c>
      <c r="N18" s="1301">
        <f>+L18/36*Q18</f>
        <v>0</v>
      </c>
      <c r="O18" s="1712">
        <f t="shared" si="2"/>
        <v>0</v>
      </c>
      <c r="P18" s="1451">
        <v>2</v>
      </c>
      <c r="Q18" s="1451"/>
      <c r="R18" s="1450">
        <f t="shared" si="0"/>
        <v>0</v>
      </c>
      <c r="S18" s="1450">
        <f t="shared" si="1"/>
        <v>10185.01</v>
      </c>
    </row>
    <row r="19" spans="1:20" ht="15.75" x14ac:dyDescent="0.2">
      <c r="A19" s="1250">
        <v>6</v>
      </c>
      <c r="B19" s="1291">
        <v>42275</v>
      </c>
      <c r="C19" s="1293">
        <v>9</v>
      </c>
      <c r="D19" s="1293">
        <v>61</v>
      </c>
      <c r="E19" s="1293" t="s">
        <v>1187</v>
      </c>
      <c r="F19" s="1293"/>
      <c r="G19" s="1293">
        <v>1</v>
      </c>
      <c r="H19" s="1313" t="s">
        <v>1592</v>
      </c>
      <c r="I19" s="1293"/>
      <c r="J19" s="1293" t="s">
        <v>28</v>
      </c>
      <c r="K19" s="1293" t="s">
        <v>307</v>
      </c>
      <c r="L19" s="1297">
        <v>4016.01</v>
      </c>
      <c r="M19" s="1298">
        <v>5</v>
      </c>
      <c r="N19" s="1301">
        <f>+L19/60*Q19</f>
        <v>0</v>
      </c>
      <c r="O19" s="1712">
        <f t="shared" si="2"/>
        <v>0</v>
      </c>
      <c r="P19" s="1451">
        <v>2</v>
      </c>
      <c r="Q19" s="1451"/>
      <c r="R19" s="1450">
        <f t="shared" si="0"/>
        <v>0</v>
      </c>
      <c r="S19" s="1450">
        <f t="shared" si="1"/>
        <v>4016.01</v>
      </c>
    </row>
    <row r="20" spans="1:20" ht="15.75" x14ac:dyDescent="0.2">
      <c r="A20" s="1353">
        <v>7</v>
      </c>
      <c r="B20" s="1291">
        <v>42275</v>
      </c>
      <c r="C20" s="1293">
        <v>9</v>
      </c>
      <c r="D20" s="1293">
        <v>61</v>
      </c>
      <c r="E20" s="1293" t="s">
        <v>1106</v>
      </c>
      <c r="F20" s="1293"/>
      <c r="G20" s="1293">
        <v>1</v>
      </c>
      <c r="H20" s="1313" t="s">
        <v>30</v>
      </c>
      <c r="I20" s="1293"/>
      <c r="J20" s="1293" t="s">
        <v>129</v>
      </c>
      <c r="K20" s="1293" t="s">
        <v>307</v>
      </c>
      <c r="L20" s="1297">
        <v>2695.01</v>
      </c>
      <c r="M20" s="1298">
        <v>3</v>
      </c>
      <c r="N20" s="1301">
        <f>+L20/36*Q20</f>
        <v>0</v>
      </c>
      <c r="O20" s="1712">
        <f t="shared" si="2"/>
        <v>0</v>
      </c>
      <c r="P20" s="1451">
        <v>2</v>
      </c>
      <c r="Q20" s="1451"/>
      <c r="R20" s="1450">
        <f t="shared" si="0"/>
        <v>0</v>
      </c>
      <c r="S20" s="1450">
        <f t="shared" si="1"/>
        <v>2695.01</v>
      </c>
    </row>
    <row r="21" spans="1:20" ht="15.75" x14ac:dyDescent="0.2">
      <c r="A21" s="1250">
        <v>8</v>
      </c>
      <c r="B21" s="1291">
        <v>42205</v>
      </c>
      <c r="C21" s="1293">
        <v>9</v>
      </c>
      <c r="D21" s="1293">
        <v>61</v>
      </c>
      <c r="E21" s="1293" t="s">
        <v>1249</v>
      </c>
      <c r="F21" s="1293"/>
      <c r="G21" s="1293">
        <v>8</v>
      </c>
      <c r="H21" s="1313" t="s">
        <v>1300</v>
      </c>
      <c r="I21" s="1293"/>
      <c r="J21" s="1293" t="s">
        <v>760</v>
      </c>
      <c r="K21" s="1293" t="s">
        <v>307</v>
      </c>
      <c r="L21" s="1297">
        <v>59944</v>
      </c>
      <c r="M21" s="1298">
        <v>3</v>
      </c>
      <c r="N21" s="1301">
        <f>+L21/36*Q21</f>
        <v>18316.222222222223</v>
      </c>
      <c r="O21" s="1942">
        <f t="shared" si="2"/>
        <v>1526.351851851852</v>
      </c>
      <c r="P21" s="1451">
        <v>1</v>
      </c>
      <c r="Q21" s="1451">
        <v>11</v>
      </c>
      <c r="R21" s="1450">
        <f>IF(M21=0,"N/A",+N21*P21+O21*Q21)</f>
        <v>35106.092592592599</v>
      </c>
      <c r="S21" s="1450">
        <f>IF(M21=0,"N/A",+L21-R21)</f>
        <v>24837.907407407401</v>
      </c>
    </row>
    <row r="22" spans="1:20" ht="15.75" x14ac:dyDescent="0.2">
      <c r="A22" s="1353">
        <v>9</v>
      </c>
      <c r="B22" s="1291">
        <v>42205</v>
      </c>
      <c r="C22" s="1293">
        <v>9</v>
      </c>
      <c r="D22" s="1293">
        <v>61</v>
      </c>
      <c r="E22" s="1293" t="s">
        <v>1249</v>
      </c>
      <c r="F22" s="1293"/>
      <c r="G22" s="1293">
        <v>8</v>
      </c>
      <c r="H22" s="1313" t="s">
        <v>1300</v>
      </c>
      <c r="I22" s="1293"/>
      <c r="J22" s="1293" t="s">
        <v>760</v>
      </c>
      <c r="K22" s="1293" t="s">
        <v>1578</v>
      </c>
      <c r="L22" s="1297">
        <v>59944</v>
      </c>
      <c r="M22" s="1298">
        <v>3</v>
      </c>
      <c r="N22" s="1301">
        <f>+L22/36*Q22</f>
        <v>18316.222222222223</v>
      </c>
      <c r="O22" s="1942">
        <f t="shared" si="2"/>
        <v>1526.351851851852</v>
      </c>
      <c r="P22" s="1451">
        <v>1</v>
      </c>
      <c r="Q22" s="1451">
        <v>11</v>
      </c>
      <c r="R22" s="1450">
        <f>IF(M22=0,"N/A",+N22*P22+O22*Q22)</f>
        <v>35106.092592592599</v>
      </c>
      <c r="S22" s="1450">
        <f>IF(M22=0,"N/A",+L22-R22)</f>
        <v>24837.907407407401</v>
      </c>
      <c r="T22" s="15"/>
    </row>
    <row r="23" spans="1:20" ht="15.75" x14ac:dyDescent="0.2">
      <c r="A23" s="1250">
        <v>10</v>
      </c>
      <c r="B23" s="1291">
        <v>41561</v>
      </c>
      <c r="C23" s="1293">
        <v>9</v>
      </c>
      <c r="D23" s="1293">
        <v>61</v>
      </c>
      <c r="E23" s="1293">
        <v>614</v>
      </c>
      <c r="F23" s="1317"/>
      <c r="G23" s="1293">
        <v>1</v>
      </c>
      <c r="H23" s="1295" t="s">
        <v>984</v>
      </c>
      <c r="I23" s="1452"/>
      <c r="J23" s="1293" t="s">
        <v>28</v>
      </c>
      <c r="K23" s="1293" t="s">
        <v>921</v>
      </c>
      <c r="L23" s="1297">
        <v>5008.01</v>
      </c>
      <c r="M23" s="1308">
        <v>3</v>
      </c>
      <c r="N23" s="1299"/>
      <c r="O23" s="1546"/>
      <c r="P23" s="1453">
        <v>3</v>
      </c>
      <c r="Q23" s="1454"/>
      <c r="R23" s="1299">
        <v>5008.01</v>
      </c>
      <c r="S23" s="1299">
        <f t="shared" si="1"/>
        <v>0</v>
      </c>
      <c r="T23" s="15"/>
    </row>
    <row r="24" spans="1:20" ht="15.75" x14ac:dyDescent="0.2">
      <c r="A24" s="1353">
        <v>11</v>
      </c>
      <c r="B24" s="1311">
        <v>41375</v>
      </c>
      <c r="C24" s="1293">
        <v>9</v>
      </c>
      <c r="D24" s="1293">
        <v>61</v>
      </c>
      <c r="E24" s="1293">
        <v>614</v>
      </c>
      <c r="F24" s="1317"/>
      <c r="G24" s="1293">
        <v>1</v>
      </c>
      <c r="H24" s="1295" t="s">
        <v>60</v>
      </c>
      <c r="I24" s="1293"/>
      <c r="J24" s="1293" t="s">
        <v>1062</v>
      </c>
      <c r="K24" s="1293" t="s">
        <v>307</v>
      </c>
      <c r="L24" s="1297">
        <v>7159</v>
      </c>
      <c r="M24" s="1293">
        <v>3</v>
      </c>
      <c r="N24" s="1674"/>
      <c r="O24" s="1546"/>
      <c r="P24" s="1453">
        <v>3</v>
      </c>
      <c r="Q24" s="1454"/>
      <c r="R24" s="1299">
        <v>7159</v>
      </c>
      <c r="S24" s="1299">
        <f t="shared" si="1"/>
        <v>0</v>
      </c>
    </row>
    <row r="25" spans="1:20" ht="15.75" x14ac:dyDescent="0.2">
      <c r="A25" s="1250">
        <v>12</v>
      </c>
      <c r="B25" s="1311">
        <v>36916</v>
      </c>
      <c r="C25" s="1293">
        <v>9</v>
      </c>
      <c r="D25" s="1293">
        <v>61</v>
      </c>
      <c r="E25" s="1293">
        <v>614</v>
      </c>
      <c r="F25" s="1294"/>
      <c r="G25" s="1293">
        <v>1</v>
      </c>
      <c r="H25" s="1295" t="s">
        <v>27</v>
      </c>
      <c r="I25" s="1293"/>
      <c r="J25" s="1293" t="s">
        <v>28</v>
      </c>
      <c r="K25" s="1293" t="s">
        <v>307</v>
      </c>
      <c r="L25" s="1297">
        <v>5000</v>
      </c>
      <c r="M25" s="1298">
        <v>3</v>
      </c>
      <c r="N25" s="1674"/>
      <c r="O25" s="1546"/>
      <c r="P25" s="1310">
        <v>3</v>
      </c>
      <c r="Q25" s="1310"/>
      <c r="R25" s="1299">
        <v>5000</v>
      </c>
      <c r="S25" s="1299">
        <f t="shared" si="1"/>
        <v>0</v>
      </c>
    </row>
    <row r="26" spans="1:20" ht="15.75" x14ac:dyDescent="0.2">
      <c r="A26" s="1353">
        <v>13</v>
      </c>
      <c r="B26" s="1291">
        <v>40574</v>
      </c>
      <c r="C26" s="1293">
        <v>9</v>
      </c>
      <c r="D26" s="1293">
        <v>61</v>
      </c>
      <c r="E26" s="1293">
        <v>614</v>
      </c>
      <c r="F26" s="1293"/>
      <c r="G26" s="1293">
        <v>1</v>
      </c>
      <c r="H26" s="1313" t="s">
        <v>31</v>
      </c>
      <c r="I26" s="1293"/>
      <c r="J26" s="1293" t="s">
        <v>1063</v>
      </c>
      <c r="K26" s="1293" t="s">
        <v>307</v>
      </c>
      <c r="L26" s="1297">
        <v>11790</v>
      </c>
      <c r="M26" s="1298">
        <v>3</v>
      </c>
      <c r="N26" s="1455"/>
      <c r="O26" s="1879"/>
      <c r="P26" s="1456">
        <v>3</v>
      </c>
      <c r="Q26" s="1456"/>
      <c r="R26" s="1455">
        <v>11790</v>
      </c>
      <c r="S26" s="1455">
        <f t="shared" si="1"/>
        <v>0</v>
      </c>
    </row>
    <row r="27" spans="1:20" ht="15.75" x14ac:dyDescent="0.2">
      <c r="A27" s="1250">
        <v>14</v>
      </c>
      <c r="B27" s="1291">
        <v>40574</v>
      </c>
      <c r="C27" s="1293">
        <v>9</v>
      </c>
      <c r="D27" s="1293">
        <v>61</v>
      </c>
      <c r="E27" s="1293">
        <v>614</v>
      </c>
      <c r="F27" s="1293"/>
      <c r="G27" s="1293">
        <v>1</v>
      </c>
      <c r="H27" s="1313" t="s">
        <v>722</v>
      </c>
      <c r="I27" s="1293"/>
      <c r="J27" s="1293" t="s">
        <v>77</v>
      </c>
      <c r="K27" s="1293" t="s">
        <v>307</v>
      </c>
      <c r="L27" s="1297">
        <v>250</v>
      </c>
      <c r="M27" s="1298">
        <v>3</v>
      </c>
      <c r="N27" s="1455"/>
      <c r="O27" s="1879"/>
      <c r="P27" s="1456">
        <v>3</v>
      </c>
      <c r="Q27" s="1456"/>
      <c r="R27" s="1455">
        <v>250</v>
      </c>
      <c r="S27" s="1455">
        <f t="shared" si="1"/>
        <v>0</v>
      </c>
    </row>
    <row r="28" spans="1:20" ht="15.75" x14ac:dyDescent="0.2">
      <c r="A28" s="1353">
        <v>15</v>
      </c>
      <c r="B28" s="1291">
        <v>40574</v>
      </c>
      <c r="C28" s="1293">
        <v>9</v>
      </c>
      <c r="D28" s="1293">
        <v>61</v>
      </c>
      <c r="E28" s="1293">
        <v>614</v>
      </c>
      <c r="F28" s="1293"/>
      <c r="G28" s="1293">
        <v>1</v>
      </c>
      <c r="H28" s="1313" t="s">
        <v>88</v>
      </c>
      <c r="I28" s="1293"/>
      <c r="J28" s="1293" t="s">
        <v>723</v>
      </c>
      <c r="K28" s="1293" t="s">
        <v>307</v>
      </c>
      <c r="L28" s="1297">
        <v>250</v>
      </c>
      <c r="M28" s="1298">
        <v>3</v>
      </c>
      <c r="N28" s="1455"/>
      <c r="O28" s="1879"/>
      <c r="P28" s="1456">
        <v>3</v>
      </c>
      <c r="Q28" s="1456"/>
      <c r="R28" s="1455">
        <v>250</v>
      </c>
      <c r="S28" s="1455">
        <f t="shared" si="1"/>
        <v>0</v>
      </c>
    </row>
    <row r="29" spans="1:20" ht="15.75" x14ac:dyDescent="0.2">
      <c r="A29" s="1250">
        <v>16</v>
      </c>
      <c r="B29" s="1412">
        <v>37096</v>
      </c>
      <c r="C29" s="1293">
        <v>9</v>
      </c>
      <c r="D29" s="1402">
        <v>61</v>
      </c>
      <c r="E29" s="1402">
        <v>617</v>
      </c>
      <c r="F29" s="1413"/>
      <c r="G29" s="1402">
        <v>1</v>
      </c>
      <c r="H29" s="1457" t="s">
        <v>296</v>
      </c>
      <c r="I29" s="1293"/>
      <c r="J29" s="1293"/>
      <c r="K29" s="1293" t="s">
        <v>307</v>
      </c>
      <c r="L29" s="1404">
        <v>1975</v>
      </c>
      <c r="M29" s="1357">
        <v>10</v>
      </c>
      <c r="N29" s="1418"/>
      <c r="O29" s="1427"/>
      <c r="P29" s="1458">
        <v>10</v>
      </c>
      <c r="Q29" s="1458"/>
      <c r="R29" s="1418">
        <v>1975</v>
      </c>
      <c r="S29" s="1418">
        <f t="shared" si="1"/>
        <v>0</v>
      </c>
    </row>
    <row r="30" spans="1:20" ht="15.75" x14ac:dyDescent="0.2">
      <c r="A30" s="1353">
        <v>17</v>
      </c>
      <c r="B30" s="1291">
        <v>40329</v>
      </c>
      <c r="C30" s="1402">
        <v>9</v>
      </c>
      <c r="D30" s="1293">
        <v>61</v>
      </c>
      <c r="E30" s="1293">
        <v>617</v>
      </c>
      <c r="F30" s="1293"/>
      <c r="G30" s="1293">
        <v>1</v>
      </c>
      <c r="H30" s="1313" t="s">
        <v>197</v>
      </c>
      <c r="I30" s="1293"/>
      <c r="J30" s="1293" t="s">
        <v>92</v>
      </c>
      <c r="K30" s="1293" t="s">
        <v>307</v>
      </c>
      <c r="L30" s="1297">
        <v>28800</v>
      </c>
      <c r="M30" s="1298">
        <v>10</v>
      </c>
      <c r="N30" s="1301">
        <f>IF(M30=0,"N/A",+L30/M30)</f>
        <v>2880</v>
      </c>
      <c r="O30" s="1902">
        <f>IF(M30=0,"N/A",+N30/12)</f>
        <v>240</v>
      </c>
      <c r="P30" s="1316">
        <v>7</v>
      </c>
      <c r="Q30" s="1316">
        <v>3</v>
      </c>
      <c r="R30" s="1301">
        <f>IF(M30=0,"N/A",+N30*P30+O30*Q30)</f>
        <v>20880</v>
      </c>
      <c r="S30" s="1301">
        <f t="shared" si="1"/>
        <v>7920</v>
      </c>
    </row>
    <row r="31" spans="1:20" ht="31.5" x14ac:dyDescent="0.2">
      <c r="A31" s="1250">
        <v>18</v>
      </c>
      <c r="B31" s="1291">
        <v>41926</v>
      </c>
      <c r="C31" s="1293">
        <v>9</v>
      </c>
      <c r="D31" s="1293">
        <v>61</v>
      </c>
      <c r="E31" s="1293" t="s">
        <v>1106</v>
      </c>
      <c r="F31" s="1293"/>
      <c r="G31" s="1293">
        <v>1</v>
      </c>
      <c r="H31" s="1313" t="s">
        <v>1023</v>
      </c>
      <c r="I31" s="1293"/>
      <c r="J31" s="1293"/>
      <c r="K31" s="1293" t="s">
        <v>307</v>
      </c>
      <c r="L31" s="1297">
        <v>11507.36</v>
      </c>
      <c r="M31" s="1298">
        <v>10</v>
      </c>
      <c r="N31" s="1301">
        <f>IF(M31=0,"N/A",+L31/M31)</f>
        <v>1150.7360000000001</v>
      </c>
      <c r="O31" s="1672">
        <f>IF(M31=0,"N/A",+N31/12)</f>
        <v>95.89466666666668</v>
      </c>
      <c r="P31" s="1316">
        <v>2</v>
      </c>
      <c r="Q31" s="1316">
        <v>10</v>
      </c>
      <c r="R31" s="1301">
        <f>IF(M31=0,"N/A",+N31*P31+O31*Q31)</f>
        <v>3260.4186666666669</v>
      </c>
      <c r="S31" s="1301">
        <f t="shared" si="1"/>
        <v>8246.9413333333341</v>
      </c>
    </row>
    <row r="32" spans="1:20" ht="15.75" x14ac:dyDescent="0.2">
      <c r="A32" s="1353">
        <v>19</v>
      </c>
      <c r="B32" s="1291">
        <v>39952</v>
      </c>
      <c r="C32" s="1293">
        <v>9</v>
      </c>
      <c r="D32" s="1293">
        <v>61</v>
      </c>
      <c r="E32" s="1293">
        <v>614</v>
      </c>
      <c r="F32" s="1294"/>
      <c r="G32" s="1293">
        <v>1</v>
      </c>
      <c r="H32" s="1295" t="s">
        <v>126</v>
      </c>
      <c r="I32" s="1293"/>
      <c r="J32" s="1293" t="s">
        <v>403</v>
      </c>
      <c r="K32" s="1293" t="s">
        <v>307</v>
      </c>
      <c r="L32" s="1297">
        <v>6612</v>
      </c>
      <c r="M32" s="1298">
        <v>3</v>
      </c>
      <c r="N32" s="1299"/>
      <c r="O32" s="1546"/>
      <c r="P32" s="1310">
        <v>3</v>
      </c>
      <c r="Q32" s="1310"/>
      <c r="R32" s="1299">
        <v>6612</v>
      </c>
      <c r="S32" s="1299">
        <f t="shared" si="1"/>
        <v>0</v>
      </c>
    </row>
    <row r="33" spans="1:29" ht="15.75" x14ac:dyDescent="0.2">
      <c r="A33" s="1250">
        <v>20</v>
      </c>
      <c r="B33" s="1291">
        <v>39570</v>
      </c>
      <c r="C33" s="1293">
        <v>9</v>
      </c>
      <c r="D33" s="1293">
        <v>61</v>
      </c>
      <c r="E33" s="1293">
        <v>614</v>
      </c>
      <c r="F33" s="1294"/>
      <c r="G33" s="1293">
        <v>1</v>
      </c>
      <c r="H33" s="1295" t="s">
        <v>88</v>
      </c>
      <c r="I33" s="1293"/>
      <c r="J33" s="1293" t="s">
        <v>178</v>
      </c>
      <c r="K33" s="1293" t="s">
        <v>307</v>
      </c>
      <c r="L33" s="1297">
        <v>175</v>
      </c>
      <c r="M33" s="1298">
        <v>3</v>
      </c>
      <c r="N33" s="1299"/>
      <c r="O33" s="1546"/>
      <c r="P33" s="1310">
        <v>3</v>
      </c>
      <c r="Q33" s="1310"/>
      <c r="R33" s="1299">
        <v>175</v>
      </c>
      <c r="S33" s="1299">
        <f t="shared" si="1"/>
        <v>0</v>
      </c>
    </row>
    <row r="34" spans="1:29" ht="15.75" x14ac:dyDescent="0.2">
      <c r="A34" s="1353">
        <v>21</v>
      </c>
      <c r="B34" s="1291">
        <v>36916</v>
      </c>
      <c r="C34" s="1293">
        <v>9</v>
      </c>
      <c r="D34" s="1293">
        <v>61</v>
      </c>
      <c r="E34" s="1293">
        <v>614</v>
      </c>
      <c r="F34" s="1294"/>
      <c r="G34" s="1293">
        <v>1</v>
      </c>
      <c r="H34" s="1295" t="s">
        <v>31</v>
      </c>
      <c r="I34" s="1293"/>
      <c r="J34" s="1293" t="s">
        <v>724</v>
      </c>
      <c r="K34" s="1293" t="s">
        <v>307</v>
      </c>
      <c r="L34" s="1297">
        <v>8000</v>
      </c>
      <c r="M34" s="1298">
        <v>3</v>
      </c>
      <c r="N34" s="1299"/>
      <c r="O34" s="1546"/>
      <c r="P34" s="1310">
        <v>3</v>
      </c>
      <c r="Q34" s="1310"/>
      <c r="R34" s="1299">
        <v>8000</v>
      </c>
      <c r="S34" s="1299">
        <f t="shared" si="1"/>
        <v>0</v>
      </c>
    </row>
    <row r="35" spans="1:29" ht="15.75" x14ac:dyDescent="0.2">
      <c r="A35" s="1250">
        <v>22</v>
      </c>
      <c r="B35" s="1291">
        <v>40101</v>
      </c>
      <c r="C35" s="1293">
        <v>9</v>
      </c>
      <c r="D35" s="1293">
        <v>61</v>
      </c>
      <c r="E35" s="1293">
        <v>614</v>
      </c>
      <c r="F35" s="1294"/>
      <c r="G35" s="1293">
        <v>1</v>
      </c>
      <c r="H35" s="1295" t="s">
        <v>60</v>
      </c>
      <c r="I35" s="1293"/>
      <c r="J35" s="1293" t="s">
        <v>402</v>
      </c>
      <c r="K35" s="1293" t="s">
        <v>307</v>
      </c>
      <c r="L35" s="1297">
        <v>1729.64</v>
      </c>
      <c r="M35" s="1298">
        <v>3</v>
      </c>
      <c r="N35" s="1299"/>
      <c r="O35" s="1546"/>
      <c r="P35" s="1310">
        <v>3</v>
      </c>
      <c r="Q35" s="1310"/>
      <c r="R35" s="1299">
        <v>1729.64</v>
      </c>
      <c r="S35" s="1299">
        <f t="shared" si="1"/>
        <v>0</v>
      </c>
    </row>
    <row r="36" spans="1:29" ht="15.75" x14ac:dyDescent="0.2">
      <c r="A36" s="1353">
        <v>23</v>
      </c>
      <c r="B36" s="1291">
        <v>41071</v>
      </c>
      <c r="C36" s="1293">
        <v>9</v>
      </c>
      <c r="D36" s="1293">
        <v>61</v>
      </c>
      <c r="E36" s="1293">
        <v>616</v>
      </c>
      <c r="F36" s="1293"/>
      <c r="G36" s="1293">
        <v>1</v>
      </c>
      <c r="H36" s="1313" t="s">
        <v>37</v>
      </c>
      <c r="I36" s="1293" t="s">
        <v>833</v>
      </c>
      <c r="J36" s="1293"/>
      <c r="K36" s="1293" t="s">
        <v>307</v>
      </c>
      <c r="L36" s="1297">
        <v>5220</v>
      </c>
      <c r="M36" s="1298">
        <v>3</v>
      </c>
      <c r="N36" s="1299"/>
      <c r="O36" s="1546"/>
      <c r="P36" s="1310">
        <v>3</v>
      </c>
      <c r="Q36" s="1310"/>
      <c r="R36" s="1299">
        <v>5220</v>
      </c>
      <c r="S36" s="1299">
        <f t="shared" si="1"/>
        <v>0</v>
      </c>
    </row>
    <row r="37" spans="1:29" ht="15.75" x14ac:dyDescent="0.2">
      <c r="A37" s="1250">
        <v>24</v>
      </c>
      <c r="B37" s="1459">
        <v>37473</v>
      </c>
      <c r="C37" s="1460">
        <v>9</v>
      </c>
      <c r="D37" s="1461">
        <v>61</v>
      </c>
      <c r="E37" s="1461">
        <v>617</v>
      </c>
      <c r="F37" s="1462"/>
      <c r="G37" s="1461">
        <v>1</v>
      </c>
      <c r="H37" s="1463" t="s">
        <v>139</v>
      </c>
      <c r="I37" s="1461" t="s">
        <v>311</v>
      </c>
      <c r="J37" s="1464" t="s">
        <v>42</v>
      </c>
      <c r="K37" s="1293" t="s">
        <v>307</v>
      </c>
      <c r="L37" s="1297">
        <v>1650</v>
      </c>
      <c r="M37" s="1298">
        <v>10</v>
      </c>
      <c r="N37" s="1418"/>
      <c r="O37" s="1427"/>
      <c r="P37" s="1458">
        <v>10</v>
      </c>
      <c r="Q37" s="1458"/>
      <c r="R37" s="1418">
        <v>1650</v>
      </c>
      <c r="S37" s="1418">
        <f t="shared" si="1"/>
        <v>0</v>
      </c>
    </row>
    <row r="38" spans="1:29" ht="15.75" x14ac:dyDescent="0.2">
      <c r="A38" s="1353">
        <v>25</v>
      </c>
      <c r="B38" s="1412">
        <v>38715</v>
      </c>
      <c r="C38" s="1460">
        <v>9</v>
      </c>
      <c r="D38" s="1402">
        <v>61</v>
      </c>
      <c r="E38" s="1402">
        <v>617</v>
      </c>
      <c r="F38" s="1413"/>
      <c r="G38" s="1402">
        <v>1</v>
      </c>
      <c r="H38" s="1457" t="s">
        <v>152</v>
      </c>
      <c r="I38" s="1293"/>
      <c r="J38" s="1293" t="s">
        <v>330</v>
      </c>
      <c r="K38" s="1293" t="s">
        <v>307</v>
      </c>
      <c r="L38" s="1465">
        <v>115279</v>
      </c>
      <c r="M38" s="1357">
        <v>10</v>
      </c>
      <c r="N38" s="1418"/>
      <c r="O38" s="1427"/>
      <c r="P38" s="1458">
        <v>10</v>
      </c>
      <c r="Q38" s="1458"/>
      <c r="R38" s="1418">
        <v>115279</v>
      </c>
      <c r="S38" s="1418">
        <f t="shared" si="1"/>
        <v>0</v>
      </c>
    </row>
    <row r="39" spans="1:29" ht="15.75" x14ac:dyDescent="0.2">
      <c r="A39" s="1250">
        <v>26</v>
      </c>
      <c r="B39" s="1412">
        <v>37096</v>
      </c>
      <c r="C39" s="1402">
        <v>9</v>
      </c>
      <c r="D39" s="1402">
        <v>61</v>
      </c>
      <c r="E39" s="1402">
        <v>617</v>
      </c>
      <c r="F39" s="1413">
        <v>125168</v>
      </c>
      <c r="G39" s="1402">
        <v>1</v>
      </c>
      <c r="H39" s="1457" t="s">
        <v>25</v>
      </c>
      <c r="I39" s="1293"/>
      <c r="J39" s="1293" t="s">
        <v>19</v>
      </c>
      <c r="K39" s="1293" t="s">
        <v>307</v>
      </c>
      <c r="L39" s="1404">
        <v>2508.8000000000002</v>
      </c>
      <c r="M39" s="1357">
        <v>10</v>
      </c>
      <c r="N39" s="1418"/>
      <c r="O39" s="1427"/>
      <c r="P39" s="1458">
        <v>10</v>
      </c>
      <c r="Q39" s="1458"/>
      <c r="R39" s="1418">
        <v>2508.8000000000002</v>
      </c>
      <c r="S39" s="1418">
        <f t="shared" si="1"/>
        <v>0</v>
      </c>
    </row>
    <row r="40" spans="1:29" ht="15.75" x14ac:dyDescent="0.2">
      <c r="A40" s="1353">
        <v>27</v>
      </c>
      <c r="B40" s="1412">
        <v>38013</v>
      </c>
      <c r="C40" s="1402">
        <v>9</v>
      </c>
      <c r="D40" s="1402">
        <v>61</v>
      </c>
      <c r="E40" s="1402">
        <v>617</v>
      </c>
      <c r="F40" s="1413">
        <v>34856</v>
      </c>
      <c r="G40" s="1402">
        <v>1</v>
      </c>
      <c r="H40" s="1403" t="s">
        <v>25</v>
      </c>
      <c r="I40" s="1918"/>
      <c r="J40" s="1293" t="s">
        <v>309</v>
      </c>
      <c r="K40" s="1293" t="s">
        <v>307</v>
      </c>
      <c r="L40" s="1404">
        <v>4714.9399999999996</v>
      </c>
      <c r="M40" s="1357">
        <v>10</v>
      </c>
      <c r="N40" s="1466"/>
      <c r="O40" s="1943"/>
      <c r="P40" s="1467">
        <v>10</v>
      </c>
      <c r="Q40" s="1467"/>
      <c r="R40" s="1466">
        <v>4714.9399999999996</v>
      </c>
      <c r="S40" s="1466">
        <f t="shared" si="1"/>
        <v>0</v>
      </c>
    </row>
    <row r="41" spans="1:29" ht="15.75" x14ac:dyDescent="0.2">
      <c r="A41" s="1250">
        <v>28</v>
      </c>
      <c r="B41" s="1412">
        <v>36916</v>
      </c>
      <c r="C41" s="1402">
        <v>9</v>
      </c>
      <c r="D41" s="1402">
        <v>61</v>
      </c>
      <c r="E41" s="1402">
        <v>617</v>
      </c>
      <c r="F41" s="1413">
        <v>126031</v>
      </c>
      <c r="G41" s="1402">
        <v>1</v>
      </c>
      <c r="H41" s="1403" t="s">
        <v>292</v>
      </c>
      <c r="I41" s="1419"/>
      <c r="J41" s="1293"/>
      <c r="K41" s="1293" t="s">
        <v>307</v>
      </c>
      <c r="L41" s="1404">
        <v>600</v>
      </c>
      <c r="M41" s="1357">
        <v>10</v>
      </c>
      <c r="N41" s="1418"/>
      <c r="O41" s="1427"/>
      <c r="P41" s="1458">
        <v>10</v>
      </c>
      <c r="Q41" s="1458"/>
      <c r="R41" s="1418">
        <v>600</v>
      </c>
      <c r="S41" s="1418">
        <f t="shared" si="1"/>
        <v>0</v>
      </c>
    </row>
    <row r="42" spans="1:29" ht="15.75" x14ac:dyDescent="0.2">
      <c r="A42" s="1353">
        <v>29</v>
      </c>
      <c r="B42" s="1459">
        <v>36916</v>
      </c>
      <c r="C42" s="1402">
        <v>9</v>
      </c>
      <c r="D42" s="1402">
        <v>61</v>
      </c>
      <c r="E42" s="1402">
        <v>617</v>
      </c>
      <c r="F42" s="1413">
        <v>126006</v>
      </c>
      <c r="G42" s="1402">
        <v>1</v>
      </c>
      <c r="H42" s="1403" t="s">
        <v>292</v>
      </c>
      <c r="I42" s="1419"/>
      <c r="J42" s="1293"/>
      <c r="K42" s="1293" t="s">
        <v>307</v>
      </c>
      <c r="L42" s="1404">
        <v>600</v>
      </c>
      <c r="M42" s="1357">
        <v>10</v>
      </c>
      <c r="N42" s="1418"/>
      <c r="O42" s="1427"/>
      <c r="P42" s="1458">
        <v>10</v>
      </c>
      <c r="Q42" s="1458"/>
      <c r="R42" s="1418">
        <v>600</v>
      </c>
      <c r="S42" s="1418">
        <f t="shared" si="1"/>
        <v>0</v>
      </c>
    </row>
    <row r="43" spans="1:29" ht="15.75" x14ac:dyDescent="0.2">
      <c r="A43" s="1250">
        <v>30</v>
      </c>
      <c r="B43" s="1291">
        <v>36916</v>
      </c>
      <c r="C43" s="1468">
        <v>9</v>
      </c>
      <c r="D43" s="1402">
        <v>61</v>
      </c>
      <c r="E43" s="1402">
        <v>617</v>
      </c>
      <c r="F43" s="1413"/>
      <c r="G43" s="1402">
        <v>1</v>
      </c>
      <c r="H43" s="1403" t="s">
        <v>292</v>
      </c>
      <c r="I43" s="1419"/>
      <c r="J43" s="1293"/>
      <c r="K43" s="1293" t="s">
        <v>307</v>
      </c>
      <c r="L43" s="1404">
        <v>600</v>
      </c>
      <c r="M43" s="1357">
        <v>10</v>
      </c>
      <c r="N43" s="1418"/>
      <c r="O43" s="1427"/>
      <c r="P43" s="1458">
        <v>10</v>
      </c>
      <c r="Q43" s="1458"/>
      <c r="R43" s="1418">
        <v>600</v>
      </c>
      <c r="S43" s="1418">
        <f t="shared" si="1"/>
        <v>0</v>
      </c>
      <c r="T43" s="3"/>
      <c r="AC43" t="s">
        <v>1754</v>
      </c>
    </row>
    <row r="44" spans="1:29" ht="15.75" x14ac:dyDescent="0.2">
      <c r="A44" s="1353">
        <v>31</v>
      </c>
      <c r="B44" s="1291">
        <v>36916</v>
      </c>
      <c r="C44" s="1468">
        <v>9</v>
      </c>
      <c r="D44" s="1293">
        <v>61</v>
      </c>
      <c r="E44" s="1293">
        <v>617</v>
      </c>
      <c r="F44" s="1294"/>
      <c r="G44" s="1293">
        <v>1</v>
      </c>
      <c r="H44" s="1295" t="s">
        <v>310</v>
      </c>
      <c r="I44" s="1361"/>
      <c r="J44" s="1293"/>
      <c r="K44" s="1293" t="s">
        <v>307</v>
      </c>
      <c r="L44" s="1297">
        <v>1200</v>
      </c>
      <c r="M44" s="1298">
        <v>10</v>
      </c>
      <c r="N44" s="1299"/>
      <c r="O44" s="1546"/>
      <c r="P44" s="1310">
        <v>10</v>
      </c>
      <c r="Q44" s="1310"/>
      <c r="R44" s="1299">
        <v>1200</v>
      </c>
      <c r="S44" s="1299">
        <f t="shared" si="1"/>
        <v>0</v>
      </c>
      <c r="T44" s="3"/>
    </row>
    <row r="45" spans="1:29" ht="27.75" customHeight="1" x14ac:dyDescent="0.2">
      <c r="A45" s="1250">
        <v>32</v>
      </c>
      <c r="B45" s="1291">
        <v>37015</v>
      </c>
      <c r="C45" s="1460">
        <v>9</v>
      </c>
      <c r="D45" s="1293">
        <v>61</v>
      </c>
      <c r="E45" s="1293">
        <v>617</v>
      </c>
      <c r="F45" s="1294"/>
      <c r="G45" s="1293">
        <v>2</v>
      </c>
      <c r="H45" s="1295" t="s">
        <v>509</v>
      </c>
      <c r="I45" s="1361"/>
      <c r="J45" s="1293"/>
      <c r="K45" s="1293" t="s">
        <v>307</v>
      </c>
      <c r="L45" s="1314">
        <v>4988</v>
      </c>
      <c r="M45" s="1298">
        <v>10</v>
      </c>
      <c r="N45" s="1299"/>
      <c r="O45" s="1546"/>
      <c r="P45" s="1310">
        <v>10</v>
      </c>
      <c r="Q45" s="1310"/>
      <c r="R45" s="1299">
        <v>4988</v>
      </c>
      <c r="S45" s="1299">
        <f t="shared" si="1"/>
        <v>0</v>
      </c>
      <c r="T45" s="3"/>
    </row>
    <row r="46" spans="1:29" ht="15.75" x14ac:dyDescent="0.2">
      <c r="A46" s="1353">
        <v>33</v>
      </c>
      <c r="B46" s="1291">
        <v>39080</v>
      </c>
      <c r="C46" s="1460">
        <v>9</v>
      </c>
      <c r="D46" s="1293">
        <v>61</v>
      </c>
      <c r="E46" s="1293">
        <v>617</v>
      </c>
      <c r="F46" s="1294"/>
      <c r="G46" s="1293">
        <v>1</v>
      </c>
      <c r="H46" s="1295" t="s">
        <v>331</v>
      </c>
      <c r="I46" s="1293"/>
      <c r="J46" s="1293" t="s">
        <v>303</v>
      </c>
      <c r="K46" s="1293" t="s">
        <v>307</v>
      </c>
      <c r="L46" s="1314">
        <v>9875</v>
      </c>
      <c r="M46" s="1298">
        <v>10</v>
      </c>
      <c r="N46" s="1299"/>
      <c r="O46" s="1546"/>
      <c r="P46" s="1310">
        <v>10</v>
      </c>
      <c r="Q46" s="1310"/>
      <c r="R46" s="1299">
        <v>9875</v>
      </c>
      <c r="S46" s="1299">
        <f t="shared" si="1"/>
        <v>0</v>
      </c>
      <c r="T46" s="3"/>
    </row>
    <row r="47" spans="1:29" ht="15.75" x14ac:dyDescent="0.2">
      <c r="A47" s="1250">
        <v>34</v>
      </c>
      <c r="B47" s="1469">
        <v>36827</v>
      </c>
      <c r="C47" s="1470">
        <v>9</v>
      </c>
      <c r="D47" s="1470">
        <v>61</v>
      </c>
      <c r="E47" s="1470">
        <v>617</v>
      </c>
      <c r="F47" s="1471"/>
      <c r="G47" s="1470">
        <v>1</v>
      </c>
      <c r="H47" s="1448" t="s">
        <v>66</v>
      </c>
      <c r="I47" s="1470"/>
      <c r="J47" s="1470" t="s">
        <v>122</v>
      </c>
      <c r="K47" s="1470" t="s">
        <v>307</v>
      </c>
      <c r="L47" s="1472">
        <v>3015</v>
      </c>
      <c r="M47" s="1473">
        <v>10</v>
      </c>
      <c r="N47" s="1474"/>
      <c r="O47" s="1944"/>
      <c r="P47" s="1475">
        <v>10</v>
      </c>
      <c r="Q47" s="1475"/>
      <c r="R47" s="1474">
        <v>3015</v>
      </c>
      <c r="S47" s="1474"/>
      <c r="T47" s="3"/>
    </row>
    <row r="48" spans="1:29" s="22" customFormat="1" ht="15.75" x14ac:dyDescent="0.2">
      <c r="A48" s="1353">
        <v>35</v>
      </c>
      <c r="B48" s="1291">
        <v>42275</v>
      </c>
      <c r="C48" s="1293">
        <v>9</v>
      </c>
      <c r="D48" s="1293">
        <v>61</v>
      </c>
      <c r="E48" s="1293">
        <v>617</v>
      </c>
      <c r="F48" s="1294"/>
      <c r="G48" s="1293">
        <v>1</v>
      </c>
      <c r="H48" s="1295" t="s">
        <v>932</v>
      </c>
      <c r="I48" s="1293"/>
      <c r="J48" s="1293" t="s">
        <v>28</v>
      </c>
      <c r="K48" s="1293" t="s">
        <v>307</v>
      </c>
      <c r="L48" s="1314">
        <v>4016</v>
      </c>
      <c r="M48" s="1298">
        <v>3</v>
      </c>
      <c r="N48" s="1615">
        <f t="shared" ref="N48:N54" si="3">IF(M48=0,"N/A",+L48/M48)</f>
        <v>1338.6666666666667</v>
      </c>
      <c r="O48" s="1542">
        <f t="shared" ref="O48:O54" si="4">IF(M48=0,"N/A",+N48/12)</f>
        <v>111.55555555555556</v>
      </c>
      <c r="P48" s="1616">
        <v>1</v>
      </c>
      <c r="Q48" s="1616">
        <v>11</v>
      </c>
      <c r="R48" s="1615">
        <f t="shared" ref="R48:R54" si="5">IF(M48=0,"N/A",+N48*P48+O48*Q48)</f>
        <v>2565.7777777777778</v>
      </c>
      <c r="S48" s="1299">
        <f t="shared" si="1"/>
        <v>1450.2222222222222</v>
      </c>
    </row>
    <row r="49" spans="1:21" s="3" customFormat="1" ht="25.5" customHeight="1" x14ac:dyDescent="0.2">
      <c r="A49" s="1348">
        <v>36</v>
      </c>
      <c r="B49" s="1291">
        <v>42299</v>
      </c>
      <c r="C49" s="1293">
        <v>9</v>
      </c>
      <c r="D49" s="1293">
        <v>61</v>
      </c>
      <c r="E49" s="1293" t="s">
        <v>1729</v>
      </c>
      <c r="F49" s="1294"/>
      <c r="G49" s="1293">
        <v>1</v>
      </c>
      <c r="H49" s="1295" t="s">
        <v>1731</v>
      </c>
      <c r="I49" s="1293" t="s">
        <v>1725</v>
      </c>
      <c r="J49" s="1293" t="s">
        <v>1724</v>
      </c>
      <c r="K49" s="1293" t="s">
        <v>1726</v>
      </c>
      <c r="L49" s="1314">
        <v>3600</v>
      </c>
      <c r="M49" s="1298">
        <v>10</v>
      </c>
      <c r="N49" s="1301">
        <f t="shared" si="3"/>
        <v>360</v>
      </c>
      <c r="O49" s="1902">
        <f t="shared" si="4"/>
        <v>30</v>
      </c>
      <c r="P49" s="1316">
        <v>1</v>
      </c>
      <c r="Q49" s="1316">
        <v>10</v>
      </c>
      <c r="R49" s="1301">
        <f t="shared" si="5"/>
        <v>660</v>
      </c>
      <c r="S49" s="1743">
        <f t="shared" si="1"/>
        <v>2940</v>
      </c>
    </row>
    <row r="50" spans="1:21" s="3" customFormat="1" ht="20.25" customHeight="1" x14ac:dyDescent="0.2">
      <c r="A50" s="1470">
        <v>37</v>
      </c>
      <c r="B50" s="1469">
        <v>42299</v>
      </c>
      <c r="C50" s="1854">
        <v>9</v>
      </c>
      <c r="D50" s="1470">
        <v>61</v>
      </c>
      <c r="E50" s="1470" t="s">
        <v>1730</v>
      </c>
      <c r="F50" s="1471"/>
      <c r="G50" s="1470">
        <v>1</v>
      </c>
      <c r="H50" s="1448" t="s">
        <v>1727</v>
      </c>
      <c r="I50" s="1470"/>
      <c r="J50" s="1470" t="s">
        <v>1728</v>
      </c>
      <c r="K50" s="1470" t="s">
        <v>1726</v>
      </c>
      <c r="L50" s="1472">
        <v>8750</v>
      </c>
      <c r="M50" s="1473">
        <v>10</v>
      </c>
      <c r="N50" s="1855">
        <f t="shared" si="3"/>
        <v>875</v>
      </c>
      <c r="O50" s="1945">
        <f t="shared" si="4"/>
        <v>72.916666666666671</v>
      </c>
      <c r="P50" s="1856">
        <v>1</v>
      </c>
      <c r="Q50" s="1856">
        <v>10</v>
      </c>
      <c r="R50" s="1855">
        <f t="shared" si="5"/>
        <v>1604.1666666666667</v>
      </c>
      <c r="S50" s="1743">
        <f t="shared" si="1"/>
        <v>7145.833333333333</v>
      </c>
    </row>
    <row r="51" spans="1:21" s="3" customFormat="1" ht="20.25" customHeight="1" x14ac:dyDescent="0.2">
      <c r="A51" s="1293">
        <v>38</v>
      </c>
      <c r="B51" s="1291">
        <v>42800</v>
      </c>
      <c r="C51" s="1293">
        <v>9</v>
      </c>
      <c r="D51" s="1293">
        <v>61</v>
      </c>
      <c r="E51" s="1293">
        <v>2611.0100000000002</v>
      </c>
      <c r="F51" s="1294"/>
      <c r="G51" s="1293">
        <v>3</v>
      </c>
      <c r="H51" s="1295" t="s">
        <v>1755</v>
      </c>
      <c r="I51" s="1293"/>
      <c r="J51" s="1293"/>
      <c r="K51" s="1293" t="s">
        <v>1726</v>
      </c>
      <c r="L51" s="1314">
        <v>15439.5</v>
      </c>
      <c r="M51" s="1298">
        <v>10</v>
      </c>
      <c r="N51" s="1301">
        <f t="shared" si="3"/>
        <v>1543.95</v>
      </c>
      <c r="O51" s="1672">
        <f t="shared" si="4"/>
        <v>128.66249999999999</v>
      </c>
      <c r="P51" s="1316"/>
      <c r="Q51" s="1316">
        <v>5</v>
      </c>
      <c r="R51" s="1301">
        <f t="shared" si="5"/>
        <v>643.3125</v>
      </c>
      <c r="S51" s="1743">
        <f>IF(M51=0,"N/A",+L51-R51)</f>
        <v>14796.1875</v>
      </c>
    </row>
    <row r="52" spans="1:21" s="3" customFormat="1" ht="20.25" customHeight="1" x14ac:dyDescent="0.2">
      <c r="A52" s="1293">
        <v>39</v>
      </c>
      <c r="B52" s="1291">
        <v>42800</v>
      </c>
      <c r="C52" s="1293">
        <v>9</v>
      </c>
      <c r="D52" s="1293">
        <v>61</v>
      </c>
      <c r="E52" s="1293" t="s">
        <v>1756</v>
      </c>
      <c r="F52" s="1294"/>
      <c r="G52" s="1293">
        <v>1</v>
      </c>
      <c r="H52" s="1295" t="s">
        <v>1761</v>
      </c>
      <c r="I52" s="1293" t="s">
        <v>1762</v>
      </c>
      <c r="J52" s="1293" t="s">
        <v>1763</v>
      </c>
      <c r="K52" s="1293" t="s">
        <v>1726</v>
      </c>
      <c r="L52" s="1314">
        <v>21240</v>
      </c>
      <c r="M52" s="1298">
        <v>10</v>
      </c>
      <c r="N52" s="1301">
        <f t="shared" si="3"/>
        <v>2124</v>
      </c>
      <c r="O52" s="1672">
        <f t="shared" si="4"/>
        <v>177</v>
      </c>
      <c r="P52" s="1316"/>
      <c r="Q52" s="1316">
        <v>5</v>
      </c>
      <c r="R52" s="1301">
        <f t="shared" si="5"/>
        <v>885</v>
      </c>
      <c r="S52" s="1743">
        <f>IF(M52=0,"N/A",+L52-R52)</f>
        <v>20355</v>
      </c>
    </row>
    <row r="53" spans="1:21" ht="26.25" x14ac:dyDescent="0.25">
      <c r="A53" s="793">
        <v>40</v>
      </c>
      <c r="B53" s="1291">
        <v>42825</v>
      </c>
      <c r="C53" s="799">
        <v>9</v>
      </c>
      <c r="D53" s="799">
        <v>61</v>
      </c>
      <c r="E53" s="799">
        <v>2611.0100000000002</v>
      </c>
      <c r="F53" s="800"/>
      <c r="G53" s="799">
        <v>20</v>
      </c>
      <c r="H53" s="1871" t="s">
        <v>1781</v>
      </c>
      <c r="I53" s="800" t="s">
        <v>1780</v>
      </c>
      <c r="J53" s="800"/>
      <c r="K53" s="800" t="s">
        <v>1726</v>
      </c>
      <c r="L53" s="1314">
        <v>69999.960000000006</v>
      </c>
      <c r="M53" s="1298">
        <v>10</v>
      </c>
      <c r="N53" s="1301">
        <f t="shared" si="3"/>
        <v>6999.996000000001</v>
      </c>
      <c r="O53" s="1672">
        <f t="shared" si="4"/>
        <v>583.33300000000008</v>
      </c>
      <c r="P53" s="1316"/>
      <c r="Q53" s="1316">
        <v>5</v>
      </c>
      <c r="R53" s="1320">
        <f t="shared" si="5"/>
        <v>2916.6650000000004</v>
      </c>
      <c r="S53" s="1743">
        <f>IF(M53=0,"N/A",+L53-R53)</f>
        <v>67083.295000000013</v>
      </c>
      <c r="T53" s="18"/>
      <c r="U53" s="18"/>
    </row>
    <row r="54" spans="1:21" ht="15.75" x14ac:dyDescent="0.25">
      <c r="A54" s="797">
        <v>41</v>
      </c>
      <c r="B54" s="1407">
        <v>42814</v>
      </c>
      <c r="C54" s="805">
        <v>9</v>
      </c>
      <c r="D54" s="805">
        <v>61</v>
      </c>
      <c r="E54" s="805">
        <v>2623.01</v>
      </c>
      <c r="F54" s="1872"/>
      <c r="G54" s="805">
        <v>1</v>
      </c>
      <c r="H54" s="1873" t="s">
        <v>1786</v>
      </c>
      <c r="I54" s="1872"/>
      <c r="J54" s="1872"/>
      <c r="K54" s="1872" t="s">
        <v>1726</v>
      </c>
      <c r="L54" s="1894">
        <v>5000</v>
      </c>
      <c r="M54" s="1357">
        <v>10</v>
      </c>
      <c r="N54" s="1410">
        <f t="shared" si="3"/>
        <v>500</v>
      </c>
      <c r="O54" s="1946">
        <f t="shared" si="4"/>
        <v>41.666666666666664</v>
      </c>
      <c r="P54" s="1316"/>
      <c r="Q54" s="1316">
        <v>5</v>
      </c>
      <c r="R54" s="1301">
        <f t="shared" si="5"/>
        <v>208.33333333333331</v>
      </c>
      <c r="S54" s="1743">
        <f>IF(M54=0,"N/A",+L54-R54)</f>
        <v>4791.666666666667</v>
      </c>
      <c r="T54" s="18"/>
      <c r="U54" s="18"/>
    </row>
    <row r="55" spans="1:21" ht="15.75" x14ac:dyDescent="0.25">
      <c r="A55" s="797"/>
      <c r="B55" s="1407"/>
      <c r="C55" s="805"/>
      <c r="D55" s="805"/>
      <c r="E55" s="805"/>
      <c r="F55" s="1872"/>
      <c r="G55" s="805"/>
      <c r="H55" s="1873"/>
      <c r="I55" s="1872"/>
      <c r="J55" s="1872"/>
      <c r="K55" s="1872"/>
      <c r="L55" s="1874">
        <f>SUM(L14:L46)</f>
        <v>428722.83</v>
      </c>
      <c r="M55" s="1874"/>
      <c r="N55" s="1874">
        <f>SUM(N14:N48)</f>
        <v>51190.727666666658</v>
      </c>
      <c r="O55" s="1947">
        <f>SUM(O14:O54)</f>
        <v>5299.4728055555579</v>
      </c>
      <c r="P55" s="819"/>
      <c r="Q55" s="819"/>
      <c r="R55" s="819">
        <f>SUM(R14:R46)</f>
        <v>306808.30153703707</v>
      </c>
      <c r="S55" s="819">
        <f>SUM(S14:S46)</f>
        <v>121914.52846296296</v>
      </c>
    </row>
    <row r="56" spans="1:21" ht="16.5" x14ac:dyDescent="0.3">
      <c r="A56" s="80"/>
      <c r="B56" s="238"/>
      <c r="C56" s="816"/>
      <c r="D56" s="816"/>
      <c r="E56" s="1714">
        <v>611</v>
      </c>
      <c r="F56" s="1715">
        <v>1132.0999999999999</v>
      </c>
      <c r="G56" s="816"/>
      <c r="H56" s="1713"/>
      <c r="I56" s="818"/>
      <c r="J56" s="818"/>
      <c r="K56" s="818"/>
      <c r="L56" s="820"/>
      <c r="M56" s="821"/>
      <c r="N56" s="822"/>
      <c r="O56" s="822"/>
      <c r="P56" s="823"/>
      <c r="Q56" s="823"/>
      <c r="R56" s="824"/>
      <c r="S56" s="825"/>
    </row>
    <row r="57" spans="1:21" ht="16.5" x14ac:dyDescent="0.3">
      <c r="A57" s="80"/>
      <c r="B57" s="115"/>
      <c r="C57" s="792"/>
      <c r="D57" s="792"/>
      <c r="E57" s="1711">
        <v>613</v>
      </c>
      <c r="F57" s="1652">
        <v>961.7</v>
      </c>
      <c r="G57" s="792"/>
      <c r="H57" s="1707"/>
      <c r="I57" s="792"/>
      <c r="J57" s="792"/>
      <c r="K57" s="792"/>
      <c r="L57" s="817"/>
      <c r="M57" s="817"/>
      <c r="N57" s="792"/>
      <c r="O57" s="792"/>
      <c r="P57" s="792"/>
      <c r="Q57" s="792"/>
      <c r="R57" s="792"/>
      <c r="S57" s="792"/>
    </row>
    <row r="58" spans="1:21" x14ac:dyDescent="0.2">
      <c r="A58" s="80"/>
      <c r="E58" s="1641">
        <v>617</v>
      </c>
      <c r="F58" s="1715">
        <v>351.56</v>
      </c>
    </row>
    <row r="59" spans="1:21" x14ac:dyDescent="0.2">
      <c r="A59" s="80"/>
      <c r="E59" s="1641">
        <v>2623</v>
      </c>
      <c r="F59" s="1715">
        <v>41.67</v>
      </c>
    </row>
    <row r="60" spans="1:21" x14ac:dyDescent="0.2">
      <c r="A60" s="80"/>
      <c r="D60" s="781"/>
      <c r="E60" s="1641">
        <v>2652</v>
      </c>
      <c r="F60" s="1715">
        <v>102.92</v>
      </c>
      <c r="L60" s="1641"/>
    </row>
    <row r="61" spans="1:21" x14ac:dyDescent="0.2">
      <c r="A61" s="80"/>
      <c r="E61" s="1641">
        <v>2656</v>
      </c>
      <c r="F61" s="1652">
        <v>2775.19</v>
      </c>
    </row>
    <row r="62" spans="1:21" x14ac:dyDescent="0.2">
      <c r="A62" s="80"/>
      <c r="F62" s="68">
        <f>SUM(F56:F61)</f>
        <v>5365.14</v>
      </c>
      <c r="Q62" s="1641"/>
    </row>
    <row r="63" spans="1:21" x14ac:dyDescent="0.2">
      <c r="A63" s="80"/>
      <c r="H63"/>
    </row>
    <row r="64" spans="1:21" x14ac:dyDescent="0.2">
      <c r="A64" s="80"/>
      <c r="H64"/>
    </row>
    <row r="65" spans="1:19" x14ac:dyDescent="0.2">
      <c r="A65" s="80"/>
    </row>
    <row r="66" spans="1:19" x14ac:dyDescent="0.2">
      <c r="A66" s="80"/>
    </row>
    <row r="67" spans="1:19" s="115" customFormat="1" ht="15" x14ac:dyDescent="0.3">
      <c r="A67" s="45"/>
      <c r="B67" s="45"/>
      <c r="C67" s="45"/>
      <c r="D67" s="45"/>
      <c r="E67" s="45"/>
      <c r="F67" s="45"/>
      <c r="G67" s="45"/>
      <c r="H67"/>
      <c r="I67" s="45"/>
      <c r="J67" s="45"/>
      <c r="K67" s="45"/>
      <c r="L67" s="45"/>
      <c r="M67" s="45"/>
      <c r="N67" s="15"/>
      <c r="O67" s="14"/>
      <c r="P67" s="1048"/>
      <c r="Q67" s="1048"/>
      <c r="R67" s="1048"/>
      <c r="S67" s="1048"/>
    </row>
    <row r="68" spans="1:19" ht="15" x14ac:dyDescent="0.3">
      <c r="A68" s="1992" t="s">
        <v>51</v>
      </c>
      <c r="B68" s="1992"/>
      <c r="C68" s="1992"/>
      <c r="D68" s="1992"/>
      <c r="E68" s="1992"/>
      <c r="F68" s="1992"/>
      <c r="G68" s="1992"/>
      <c r="H68"/>
      <c r="I68" s="1993" t="s">
        <v>1620</v>
      </c>
      <c r="J68" s="1993"/>
      <c r="K68" s="1993"/>
      <c r="L68" s="1993"/>
      <c r="M68" s="1993"/>
      <c r="N68" s="115"/>
      <c r="O68" s="1105"/>
      <c r="P68" s="1992" t="s">
        <v>1621</v>
      </c>
      <c r="Q68" s="1992"/>
      <c r="R68" s="1992"/>
      <c r="S68" s="1992"/>
    </row>
    <row r="69" spans="1:19" ht="15" x14ac:dyDescent="0.3">
      <c r="A69" s="80"/>
      <c r="H69" s="116"/>
    </row>
    <row r="70" spans="1:19" x14ac:dyDescent="0.2">
      <c r="A70" s="80"/>
    </row>
    <row r="71" spans="1:19" x14ac:dyDescent="0.2">
      <c r="A71" s="80"/>
    </row>
    <row r="72" spans="1:19" x14ac:dyDescent="0.2">
      <c r="A72" s="80"/>
    </row>
    <row r="73" spans="1:19" x14ac:dyDescent="0.2">
      <c r="A73" s="80"/>
    </row>
    <row r="74" spans="1:19" x14ac:dyDescent="0.2">
      <c r="A74" s="80"/>
    </row>
    <row r="75" spans="1:19" x14ac:dyDescent="0.2">
      <c r="A75" s="80"/>
    </row>
    <row r="76" spans="1:19" x14ac:dyDescent="0.2">
      <c r="A76" s="80"/>
    </row>
    <row r="77" spans="1:19" x14ac:dyDescent="0.2">
      <c r="A77" s="80"/>
    </row>
    <row r="78" spans="1:19" x14ac:dyDescent="0.2">
      <c r="A78" s="80"/>
    </row>
    <row r="79" spans="1:19" x14ac:dyDescent="0.2">
      <c r="A79" s="80"/>
    </row>
    <row r="80" spans="1:19" x14ac:dyDescent="0.2">
      <c r="A80" s="80"/>
    </row>
    <row r="81" spans="1:1" x14ac:dyDescent="0.2">
      <c r="A81" s="80"/>
    </row>
    <row r="6792" spans="10:10" x14ac:dyDescent="0.2">
      <c r="J6792" t="s">
        <v>1591</v>
      </c>
    </row>
  </sheetData>
  <mergeCells count="8">
    <mergeCell ref="A10:S10"/>
    <mergeCell ref="A68:G68"/>
    <mergeCell ref="I68:M68"/>
    <mergeCell ref="P68:S68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A69" zoomScale="70" zoomScaleNormal="80" zoomScaleSheetLayoutView="70" workbookViewId="0">
      <selection activeCell="Q86" sqref="Q86"/>
    </sheetView>
  </sheetViews>
  <sheetFormatPr baseColWidth="10" defaultColWidth="9.140625" defaultRowHeight="15" x14ac:dyDescent="0.2"/>
  <cols>
    <col min="1" max="1" width="5" style="814" customWidth="1"/>
    <col min="2" max="2" width="13.140625" style="814" customWidth="1"/>
    <col min="3" max="3" width="8.85546875" style="814" customWidth="1"/>
    <col min="4" max="4" width="7.85546875" style="814" customWidth="1"/>
    <col min="5" max="5" width="14.42578125" style="814" customWidth="1"/>
    <col min="6" max="6" width="9.85546875" style="814" customWidth="1"/>
    <col min="7" max="7" width="7.85546875" style="814" customWidth="1"/>
    <col min="8" max="8" width="37" style="1445" customWidth="1"/>
    <col min="9" max="9" width="8.28515625" style="814" customWidth="1"/>
    <col min="10" max="10" width="21.28515625" style="814" customWidth="1"/>
    <col min="11" max="11" width="26.140625" style="814" customWidth="1"/>
    <col min="12" max="12" width="18.140625" style="814" customWidth="1"/>
    <col min="13" max="13" width="8.42578125" style="814" customWidth="1"/>
    <col min="14" max="14" width="17.28515625" style="814" customWidth="1"/>
    <col min="15" max="15" width="13" style="814" customWidth="1"/>
    <col min="16" max="16" width="6.28515625" style="814" customWidth="1"/>
    <col min="17" max="17" width="6.140625" style="814" customWidth="1"/>
    <col min="18" max="18" width="19" style="814" customWidth="1"/>
    <col min="19" max="19" width="17.140625" style="814" customWidth="1"/>
    <col min="20" max="20" width="17" style="814" customWidth="1"/>
    <col min="21" max="16384" width="9.140625" style="814"/>
  </cols>
  <sheetData>
    <row r="1" spans="1:20" x14ac:dyDescent="0.2">
      <c r="M1" s="916"/>
    </row>
    <row r="2" spans="1:20" x14ac:dyDescent="0.2">
      <c r="M2" s="916"/>
    </row>
    <row r="3" spans="1:20" x14ac:dyDescent="0.2">
      <c r="F3" s="917"/>
      <c r="G3" s="917"/>
      <c r="I3" s="917"/>
      <c r="M3" s="916"/>
    </row>
    <row r="4" spans="1:20" x14ac:dyDescent="0.2">
      <c r="F4" s="917"/>
      <c r="G4" s="917"/>
      <c r="I4" s="1808"/>
      <c r="M4" s="916"/>
    </row>
    <row r="5" spans="1:20" x14ac:dyDescent="0.2">
      <c r="F5" s="917"/>
      <c r="G5" s="917"/>
      <c r="H5" s="1919"/>
      <c r="I5" s="917"/>
      <c r="M5" s="916"/>
    </row>
    <row r="6" spans="1:20" x14ac:dyDescent="0.2">
      <c r="F6" s="917"/>
      <c r="G6" s="917"/>
      <c r="I6" s="917"/>
      <c r="M6" s="916"/>
    </row>
    <row r="7" spans="1:20" ht="15.75" x14ac:dyDescent="0.25">
      <c r="A7" s="1997" t="s">
        <v>0</v>
      </c>
      <c r="B7" s="1997"/>
      <c r="C7" s="1997"/>
      <c r="D7" s="1997"/>
      <c r="E7" s="1997"/>
      <c r="F7" s="1997"/>
      <c r="G7" s="1997"/>
      <c r="H7" s="1997"/>
      <c r="I7" s="1997"/>
      <c r="J7" s="1997"/>
      <c r="K7" s="1997"/>
      <c r="L7" s="1997"/>
      <c r="M7" s="1997"/>
      <c r="N7" s="1997"/>
      <c r="O7" s="1997"/>
      <c r="P7" s="1997"/>
      <c r="Q7" s="1997"/>
      <c r="R7" s="1997"/>
      <c r="S7" s="1997"/>
      <c r="T7" s="918"/>
    </row>
    <row r="8" spans="1:20" s="1442" customFormat="1" ht="15.75" x14ac:dyDescent="0.25">
      <c r="A8" s="1997" t="s">
        <v>1</v>
      </c>
      <c r="B8" s="1997"/>
      <c r="C8" s="1997"/>
      <c r="D8" s="1997"/>
      <c r="E8" s="1997"/>
      <c r="F8" s="1997"/>
      <c r="G8" s="1997"/>
      <c r="H8" s="1997"/>
      <c r="I8" s="1997"/>
      <c r="J8" s="1997"/>
      <c r="K8" s="1997"/>
      <c r="L8" s="1997"/>
      <c r="M8" s="1997"/>
      <c r="N8" s="1997"/>
      <c r="O8" s="1997"/>
      <c r="P8" s="1997"/>
      <c r="Q8" s="1997"/>
      <c r="R8" s="1997"/>
      <c r="S8" s="1997"/>
    </row>
    <row r="9" spans="1:20" ht="15.75" x14ac:dyDescent="0.25">
      <c r="A9" s="1997" t="s">
        <v>2</v>
      </c>
      <c r="B9" s="1997"/>
      <c r="C9" s="1997"/>
      <c r="D9" s="1997"/>
      <c r="E9" s="1997"/>
      <c r="F9" s="1997"/>
      <c r="G9" s="1997"/>
      <c r="H9" s="1997"/>
      <c r="I9" s="1997"/>
      <c r="J9" s="1997"/>
      <c r="K9" s="1997"/>
      <c r="L9" s="1997"/>
      <c r="M9" s="1997"/>
      <c r="N9" s="1997"/>
      <c r="O9" s="1997"/>
      <c r="P9" s="1997"/>
      <c r="Q9" s="1997"/>
      <c r="R9" s="1997"/>
      <c r="S9" s="1997"/>
    </row>
    <row r="10" spans="1:20" ht="15.75" x14ac:dyDescent="0.25">
      <c r="A10" s="1997" t="s">
        <v>3</v>
      </c>
      <c r="B10" s="1997"/>
      <c r="C10" s="1997"/>
      <c r="D10" s="1997"/>
      <c r="E10" s="1997"/>
      <c r="F10" s="1997"/>
      <c r="G10" s="1997"/>
      <c r="H10" s="1997"/>
      <c r="I10" s="1997"/>
      <c r="J10" s="1997"/>
      <c r="K10" s="1997"/>
      <c r="L10" s="1997"/>
      <c r="M10" s="1997"/>
      <c r="N10" s="1997"/>
      <c r="O10" s="1997"/>
      <c r="P10" s="1997"/>
      <c r="Q10" s="1997"/>
      <c r="R10" s="1997"/>
      <c r="S10" s="1997"/>
    </row>
    <row r="11" spans="1:20" ht="15.75" x14ac:dyDescent="0.25">
      <c r="A11" s="1998" t="s">
        <v>1829</v>
      </c>
      <c r="B11" s="1998"/>
      <c r="C11" s="1998"/>
      <c r="D11" s="1998"/>
      <c r="E11" s="1998"/>
      <c r="F11" s="1998"/>
      <c r="G11" s="1998"/>
      <c r="H11" s="1998"/>
      <c r="I11" s="1998"/>
      <c r="J11" s="1998"/>
      <c r="K11" s="1998"/>
      <c r="L11" s="1998"/>
      <c r="M11" s="1998"/>
      <c r="N11" s="1998"/>
      <c r="O11" s="1998"/>
      <c r="P11" s="1998"/>
      <c r="Q11" s="1998"/>
      <c r="R11" s="1998"/>
      <c r="S11" s="1998"/>
    </row>
    <row r="12" spans="1:20" ht="12.75" customHeight="1" x14ac:dyDescent="0.25">
      <c r="A12" s="791" t="s">
        <v>946</v>
      </c>
      <c r="B12" s="791"/>
      <c r="C12" s="791"/>
      <c r="D12" s="791"/>
      <c r="E12" s="791"/>
      <c r="F12" s="791"/>
      <c r="G12" s="791"/>
      <c r="H12" s="1446"/>
      <c r="I12" s="791"/>
      <c r="J12" s="791"/>
      <c r="K12" s="791"/>
      <c r="L12" s="791"/>
      <c r="M12" s="791"/>
      <c r="N12" s="791"/>
      <c r="O12" s="791"/>
      <c r="P12" s="791"/>
      <c r="Q12" s="791"/>
      <c r="R12" s="791"/>
      <c r="S12" s="791"/>
    </row>
    <row r="13" spans="1:20" customFormat="1" ht="42.75" customHeight="1" x14ac:dyDescent="0.2">
      <c r="A13" s="962" t="s">
        <v>4</v>
      </c>
      <c r="B13" s="962" t="s">
        <v>5</v>
      </c>
      <c r="C13" s="1045" t="s">
        <v>1630</v>
      </c>
      <c r="D13" s="1045" t="s">
        <v>7</v>
      </c>
      <c r="E13" s="1045" t="s">
        <v>1612</v>
      </c>
      <c r="F13" s="962" t="s">
        <v>9</v>
      </c>
      <c r="G13" s="962" t="s">
        <v>10</v>
      </c>
      <c r="H13" s="1046" t="s">
        <v>11</v>
      </c>
      <c r="I13" s="962" t="s">
        <v>12</v>
      </c>
      <c r="J13" s="962" t="s">
        <v>13</v>
      </c>
      <c r="K13" s="962" t="s">
        <v>820</v>
      </c>
      <c r="L13" s="1046" t="s">
        <v>1613</v>
      </c>
      <c r="M13" s="1049" t="s">
        <v>1616</v>
      </c>
      <c r="N13" s="1050" t="s">
        <v>1615</v>
      </c>
      <c r="O13" s="1050" t="s">
        <v>1614</v>
      </c>
      <c r="P13" s="1051" t="s">
        <v>1618</v>
      </c>
      <c r="Q13" s="1050" t="s">
        <v>1617</v>
      </c>
      <c r="R13" s="1051" t="s">
        <v>1805</v>
      </c>
      <c r="S13" s="1051" t="s">
        <v>1619</v>
      </c>
    </row>
    <row r="14" spans="1:20" ht="15.75" x14ac:dyDescent="0.25">
      <c r="A14" s="793">
        <v>1</v>
      </c>
      <c r="B14" s="793">
        <v>2</v>
      </c>
      <c r="C14" s="793">
        <v>3</v>
      </c>
      <c r="D14" s="793">
        <v>4</v>
      </c>
      <c r="E14" s="793">
        <v>5</v>
      </c>
      <c r="F14" s="793">
        <v>6</v>
      </c>
      <c r="G14" s="793">
        <v>7</v>
      </c>
      <c r="H14" s="1262">
        <v>8</v>
      </c>
      <c r="I14" s="793">
        <v>9</v>
      </c>
      <c r="J14" s="793">
        <v>10</v>
      </c>
      <c r="K14" s="793">
        <v>11</v>
      </c>
      <c r="L14" s="793">
        <v>12</v>
      </c>
      <c r="M14" s="793">
        <v>13</v>
      </c>
      <c r="N14" s="793">
        <v>14</v>
      </c>
      <c r="O14" s="793">
        <v>15</v>
      </c>
      <c r="P14" s="793">
        <v>16</v>
      </c>
      <c r="Q14" s="794">
        <v>17</v>
      </c>
      <c r="R14" s="793">
        <v>18</v>
      </c>
      <c r="S14" s="793">
        <v>19</v>
      </c>
    </row>
    <row r="15" spans="1:20" ht="31.5" x14ac:dyDescent="0.25">
      <c r="A15" s="794">
        <v>1</v>
      </c>
      <c r="B15" s="812">
        <v>41801</v>
      </c>
      <c r="C15" s="799" t="s">
        <v>317</v>
      </c>
      <c r="D15" s="799">
        <v>61</v>
      </c>
      <c r="E15" s="799" t="s">
        <v>1107</v>
      </c>
      <c r="F15" s="799"/>
      <c r="G15" s="799">
        <v>1</v>
      </c>
      <c r="H15" s="1295" t="s">
        <v>1076</v>
      </c>
      <c r="I15" s="799"/>
      <c r="J15" s="799"/>
      <c r="K15" s="799" t="s">
        <v>318</v>
      </c>
      <c r="L15" s="919">
        <v>9878.9599999999991</v>
      </c>
      <c r="M15" s="802">
        <v>10</v>
      </c>
      <c r="N15" s="803">
        <f>IF(M15=0,"N/A",+L15/M15)</f>
        <v>987.89599999999996</v>
      </c>
      <c r="O15" s="1618">
        <f>IF(M15=0,"N/A",+N15/12)</f>
        <v>82.324666666666658</v>
      </c>
      <c r="P15" s="804">
        <v>3</v>
      </c>
      <c r="Q15" s="804">
        <v>3</v>
      </c>
      <c r="R15" s="803">
        <f>IF(M15=0,"N/A",+N15*P15+O15*Q15)</f>
        <v>3210.6620000000003</v>
      </c>
      <c r="S15" s="803">
        <f t="shared" ref="S15:S46" si="0">IF(M15=0,"N/A",+L15-R15)</f>
        <v>6668.2979999999989</v>
      </c>
      <c r="T15" s="907"/>
    </row>
    <row r="16" spans="1:20" ht="31.5" x14ac:dyDescent="0.25">
      <c r="A16" s="794">
        <v>2</v>
      </c>
      <c r="B16" s="812">
        <v>36851</v>
      </c>
      <c r="C16" s="799" t="s">
        <v>317</v>
      </c>
      <c r="D16" s="799">
        <v>61</v>
      </c>
      <c r="E16" s="799">
        <v>617</v>
      </c>
      <c r="F16" s="799"/>
      <c r="G16" s="799">
        <v>56</v>
      </c>
      <c r="H16" s="1295" t="s">
        <v>1070</v>
      </c>
      <c r="I16" s="799"/>
      <c r="J16" s="1027"/>
      <c r="K16" s="799" t="s">
        <v>318</v>
      </c>
      <c r="L16" s="919">
        <v>800</v>
      </c>
      <c r="M16" s="802">
        <v>10</v>
      </c>
      <c r="N16" s="810"/>
      <c r="O16" s="810"/>
      <c r="P16" s="811">
        <v>10</v>
      </c>
      <c r="Q16" s="811"/>
      <c r="R16" s="810">
        <v>800</v>
      </c>
      <c r="S16" s="810">
        <f t="shared" si="0"/>
        <v>0</v>
      </c>
      <c r="T16" s="907"/>
    </row>
    <row r="17" spans="1:20" ht="15.75" x14ac:dyDescent="0.25">
      <c r="A17" s="794">
        <v>3</v>
      </c>
      <c r="B17" s="812">
        <v>36851</v>
      </c>
      <c r="C17" s="799" t="s">
        <v>317</v>
      </c>
      <c r="D17" s="799">
        <v>61</v>
      </c>
      <c r="E17" s="799">
        <v>617</v>
      </c>
      <c r="F17" s="799"/>
      <c r="G17" s="799">
        <v>2</v>
      </c>
      <c r="H17" s="1295" t="s">
        <v>23</v>
      </c>
      <c r="I17" s="799"/>
      <c r="J17" s="799" t="s">
        <v>24</v>
      </c>
      <c r="K17" s="799" t="s">
        <v>318</v>
      </c>
      <c r="L17" s="919">
        <v>1400</v>
      </c>
      <c r="M17" s="802">
        <v>10</v>
      </c>
      <c r="N17" s="810"/>
      <c r="O17" s="810"/>
      <c r="P17" s="811">
        <v>5</v>
      </c>
      <c r="Q17" s="811"/>
      <c r="R17" s="810">
        <v>1400</v>
      </c>
      <c r="S17" s="810">
        <f t="shared" si="0"/>
        <v>0</v>
      </c>
      <c r="T17" s="907"/>
    </row>
    <row r="18" spans="1:20" ht="15.75" x14ac:dyDescent="0.25">
      <c r="A18" s="794">
        <v>4</v>
      </c>
      <c r="B18" s="812">
        <v>36889</v>
      </c>
      <c r="C18" s="799" t="s">
        <v>317</v>
      </c>
      <c r="D18" s="799">
        <v>61</v>
      </c>
      <c r="E18" s="799">
        <v>617</v>
      </c>
      <c r="F18" s="799"/>
      <c r="G18" s="799">
        <v>1</v>
      </c>
      <c r="H18" s="1295" t="s">
        <v>907</v>
      </c>
      <c r="I18" s="799"/>
      <c r="J18" s="799"/>
      <c r="K18" s="799" t="s">
        <v>318</v>
      </c>
      <c r="L18" s="919">
        <v>10000</v>
      </c>
      <c r="M18" s="802">
        <v>10</v>
      </c>
      <c r="N18" s="1030"/>
      <c r="O18" s="1030"/>
      <c r="P18" s="1031">
        <v>10</v>
      </c>
      <c r="Q18" s="1031"/>
      <c r="R18" s="1030">
        <v>10000</v>
      </c>
      <c r="S18" s="810">
        <f t="shared" si="0"/>
        <v>0</v>
      </c>
      <c r="T18" s="907"/>
    </row>
    <row r="19" spans="1:20" ht="15.75" x14ac:dyDescent="0.25">
      <c r="A19" s="794">
        <v>5</v>
      </c>
      <c r="B19" s="896">
        <v>42550</v>
      </c>
      <c r="C19" s="860">
        <v>9</v>
      </c>
      <c r="D19" s="860">
        <v>61</v>
      </c>
      <c r="E19" s="860">
        <v>617</v>
      </c>
      <c r="F19" s="897"/>
      <c r="G19" s="898">
        <v>1</v>
      </c>
      <c r="H19" s="1447" t="s">
        <v>1495</v>
      </c>
      <c r="I19" s="899" t="s">
        <v>1496</v>
      </c>
      <c r="J19" s="898" t="s">
        <v>1399</v>
      </c>
      <c r="K19" s="860" t="s">
        <v>318</v>
      </c>
      <c r="L19" s="900">
        <v>4329.18</v>
      </c>
      <c r="M19" s="1891">
        <v>10</v>
      </c>
      <c r="N19" s="803">
        <f>IF(M19=0,"N/A",+L19/M19)</f>
        <v>432.91800000000001</v>
      </c>
      <c r="O19" s="803">
        <f>IF(M19=0,"N/A",+N19/12)</f>
        <v>36.076500000000003</v>
      </c>
      <c r="P19" s="804">
        <v>1</v>
      </c>
      <c r="Q19" s="804">
        <v>3</v>
      </c>
      <c r="R19" s="803">
        <f>IF(M19=0,"N/A",+N19*P19+O19*Q19)</f>
        <v>541.14750000000004</v>
      </c>
      <c r="S19" s="1892">
        <f t="shared" si="0"/>
        <v>3788.0325000000003</v>
      </c>
      <c r="T19" s="907"/>
    </row>
    <row r="20" spans="1:20" ht="47.25" x14ac:dyDescent="0.25">
      <c r="A20" s="794">
        <v>6</v>
      </c>
      <c r="B20" s="812">
        <v>41701</v>
      </c>
      <c r="C20" s="799" t="s">
        <v>317</v>
      </c>
      <c r="D20" s="799">
        <v>61</v>
      </c>
      <c r="E20" s="799" t="s">
        <v>1108</v>
      </c>
      <c r="F20" s="799"/>
      <c r="G20" s="799">
        <v>2</v>
      </c>
      <c r="H20" s="1295" t="s">
        <v>1079</v>
      </c>
      <c r="I20" s="799"/>
      <c r="J20" s="799" t="s">
        <v>240</v>
      </c>
      <c r="K20" s="799" t="s">
        <v>320</v>
      </c>
      <c r="L20" s="919">
        <v>205320</v>
      </c>
      <c r="M20" s="802">
        <v>10</v>
      </c>
      <c r="N20" s="889">
        <f>IF(M20=0,"N/A",+L20/M20)</f>
        <v>20532</v>
      </c>
      <c r="O20" s="1716">
        <f>IF(M20=0,"N/A",+N20/12)</f>
        <v>1711</v>
      </c>
      <c r="P20" s="890">
        <v>3</v>
      </c>
      <c r="Q20" s="890">
        <v>6</v>
      </c>
      <c r="R20" s="889">
        <f>IF(M20=0,"N/A",+N20*P20+O20*Q20)</f>
        <v>71862</v>
      </c>
      <c r="S20" s="889">
        <f t="shared" si="0"/>
        <v>133458</v>
      </c>
      <c r="T20" s="1920"/>
    </row>
    <row r="21" spans="1:20" ht="15.75" x14ac:dyDescent="0.25">
      <c r="A21" s="794">
        <v>7</v>
      </c>
      <c r="B21" s="812">
        <v>41562</v>
      </c>
      <c r="C21" s="799" t="s">
        <v>317</v>
      </c>
      <c r="D21" s="799">
        <v>61</v>
      </c>
      <c r="E21" s="799">
        <v>612</v>
      </c>
      <c r="F21" s="799"/>
      <c r="G21" s="799">
        <v>1</v>
      </c>
      <c r="H21" s="1295" t="s">
        <v>919</v>
      </c>
      <c r="I21" s="799"/>
      <c r="J21" s="799" t="s">
        <v>167</v>
      </c>
      <c r="K21" s="799" t="s">
        <v>320</v>
      </c>
      <c r="L21" s="813">
        <v>33446.99</v>
      </c>
      <c r="M21" s="802">
        <v>10</v>
      </c>
      <c r="N21" s="803">
        <f>IF(M21=0,"N/A",+L21/M21)</f>
        <v>3344.6989999999996</v>
      </c>
      <c r="O21" s="1618">
        <f>IF(M21=0,"N/A",+N21/12)</f>
        <v>278.72491666666662</v>
      </c>
      <c r="P21" s="804">
        <v>3</v>
      </c>
      <c r="Q21" s="804">
        <v>11</v>
      </c>
      <c r="R21" s="803">
        <f>IF(M21=0,"N/A",+N21*P21+O21*Q21)</f>
        <v>13100.071083333331</v>
      </c>
      <c r="S21" s="803">
        <f t="shared" si="0"/>
        <v>20346.918916666669</v>
      </c>
      <c r="T21" s="907"/>
    </row>
    <row r="22" spans="1:20" ht="31.5" x14ac:dyDescent="0.25">
      <c r="A22" s="794">
        <v>8</v>
      </c>
      <c r="B22" s="812">
        <v>40233</v>
      </c>
      <c r="C22" s="799" t="s">
        <v>317</v>
      </c>
      <c r="D22" s="799">
        <v>61</v>
      </c>
      <c r="E22" s="799">
        <v>617</v>
      </c>
      <c r="F22" s="799"/>
      <c r="G22" s="799">
        <v>1</v>
      </c>
      <c r="H22" s="1295" t="s">
        <v>570</v>
      </c>
      <c r="I22" s="799"/>
      <c r="J22" s="799"/>
      <c r="K22" s="799" t="s">
        <v>320</v>
      </c>
      <c r="L22" s="801">
        <v>13340</v>
      </c>
      <c r="M22" s="802">
        <v>5</v>
      </c>
      <c r="N22" s="901"/>
      <c r="O22" s="901"/>
      <c r="P22" s="902">
        <v>5</v>
      </c>
      <c r="Q22" s="902"/>
      <c r="R22" s="901">
        <v>13340</v>
      </c>
      <c r="S22" s="901">
        <f t="shared" si="0"/>
        <v>0</v>
      </c>
      <c r="T22" s="907"/>
    </row>
    <row r="23" spans="1:20" ht="31.5" x14ac:dyDescent="0.25">
      <c r="A23" s="794">
        <v>9</v>
      </c>
      <c r="B23" s="812">
        <v>40233</v>
      </c>
      <c r="C23" s="799" t="s">
        <v>317</v>
      </c>
      <c r="D23" s="799">
        <v>61</v>
      </c>
      <c r="E23" s="799">
        <v>617</v>
      </c>
      <c r="F23" s="799"/>
      <c r="G23" s="799">
        <v>1</v>
      </c>
      <c r="H23" s="1295" t="s">
        <v>571</v>
      </c>
      <c r="I23" s="799"/>
      <c r="J23" s="920"/>
      <c r="K23" s="799" t="s">
        <v>320</v>
      </c>
      <c r="L23" s="813">
        <v>2784</v>
      </c>
      <c r="M23" s="802">
        <v>5</v>
      </c>
      <c r="N23" s="901"/>
      <c r="O23" s="901"/>
      <c r="P23" s="902">
        <v>5</v>
      </c>
      <c r="Q23" s="902"/>
      <c r="R23" s="901">
        <v>2784</v>
      </c>
      <c r="S23" s="901">
        <f t="shared" si="0"/>
        <v>0</v>
      </c>
      <c r="T23" s="907"/>
    </row>
    <row r="24" spans="1:20" ht="31.5" x14ac:dyDescent="0.25">
      <c r="A24" s="794">
        <v>10</v>
      </c>
      <c r="B24" s="812">
        <v>40233</v>
      </c>
      <c r="C24" s="799" t="s">
        <v>317</v>
      </c>
      <c r="D24" s="799">
        <v>61</v>
      </c>
      <c r="E24" s="799">
        <v>617</v>
      </c>
      <c r="F24" s="799"/>
      <c r="G24" s="799">
        <v>1</v>
      </c>
      <c r="H24" s="1295" t="s">
        <v>572</v>
      </c>
      <c r="I24" s="799"/>
      <c r="J24" s="920"/>
      <c r="K24" s="799" t="s">
        <v>320</v>
      </c>
      <c r="L24" s="813">
        <v>67.28</v>
      </c>
      <c r="M24" s="802">
        <v>5</v>
      </c>
      <c r="N24" s="901"/>
      <c r="O24" s="901"/>
      <c r="P24" s="902">
        <v>5</v>
      </c>
      <c r="Q24" s="902"/>
      <c r="R24" s="901">
        <v>67.28</v>
      </c>
      <c r="S24" s="901">
        <f t="shared" si="0"/>
        <v>0</v>
      </c>
      <c r="T24" s="907"/>
    </row>
    <row r="25" spans="1:20" ht="31.5" x14ac:dyDescent="0.25">
      <c r="A25" s="794">
        <v>11</v>
      </c>
      <c r="B25" s="812">
        <v>40233</v>
      </c>
      <c r="C25" s="799" t="s">
        <v>317</v>
      </c>
      <c r="D25" s="799">
        <v>61</v>
      </c>
      <c r="E25" s="799">
        <v>617</v>
      </c>
      <c r="F25" s="799"/>
      <c r="G25" s="799">
        <v>1</v>
      </c>
      <c r="H25" s="1295" t="s">
        <v>573</v>
      </c>
      <c r="I25" s="799"/>
      <c r="J25" s="799" t="s">
        <v>1069</v>
      </c>
      <c r="K25" s="799" t="s">
        <v>320</v>
      </c>
      <c r="L25" s="813">
        <v>153.12</v>
      </c>
      <c r="M25" s="802">
        <v>5</v>
      </c>
      <c r="N25" s="901"/>
      <c r="O25" s="901"/>
      <c r="P25" s="902">
        <v>5</v>
      </c>
      <c r="Q25" s="902"/>
      <c r="R25" s="901">
        <v>153.12</v>
      </c>
      <c r="S25" s="901">
        <f t="shared" si="0"/>
        <v>0</v>
      </c>
      <c r="T25" s="907"/>
    </row>
    <row r="26" spans="1:20" ht="31.5" x14ac:dyDescent="0.25">
      <c r="A26" s="794">
        <v>12</v>
      </c>
      <c r="B26" s="812">
        <v>36889</v>
      </c>
      <c r="C26" s="799" t="s">
        <v>317</v>
      </c>
      <c r="D26" s="799">
        <v>61</v>
      </c>
      <c r="E26" s="799">
        <v>617</v>
      </c>
      <c r="F26" s="799"/>
      <c r="G26" s="799">
        <v>49</v>
      </c>
      <c r="H26" s="1295" t="s">
        <v>514</v>
      </c>
      <c r="I26" s="799"/>
      <c r="J26" s="799"/>
      <c r="K26" s="799" t="s">
        <v>320</v>
      </c>
      <c r="L26" s="919">
        <v>17818.36</v>
      </c>
      <c r="M26" s="802">
        <v>10</v>
      </c>
      <c r="N26" s="810"/>
      <c r="O26" s="810"/>
      <c r="P26" s="811">
        <v>10</v>
      </c>
      <c r="Q26" s="811"/>
      <c r="R26" s="810">
        <v>17818.36</v>
      </c>
      <c r="S26" s="810">
        <f t="shared" si="0"/>
        <v>0</v>
      </c>
      <c r="T26" s="907"/>
    </row>
    <row r="27" spans="1:20" ht="31.5" x14ac:dyDescent="0.25">
      <c r="A27" s="794">
        <v>13</v>
      </c>
      <c r="B27" s="812">
        <v>36889</v>
      </c>
      <c r="C27" s="799" t="s">
        <v>317</v>
      </c>
      <c r="D27" s="799">
        <v>61</v>
      </c>
      <c r="E27" s="799">
        <v>617</v>
      </c>
      <c r="F27" s="799"/>
      <c r="G27" s="799">
        <v>6</v>
      </c>
      <c r="H27" s="1295" t="s">
        <v>835</v>
      </c>
      <c r="I27" s="799"/>
      <c r="J27" s="799"/>
      <c r="K27" s="799" t="s">
        <v>1078</v>
      </c>
      <c r="L27" s="919">
        <v>2182.84</v>
      </c>
      <c r="M27" s="802">
        <v>10</v>
      </c>
      <c r="N27" s="810"/>
      <c r="O27" s="810"/>
      <c r="P27" s="811">
        <v>10</v>
      </c>
      <c r="Q27" s="811"/>
      <c r="R27" s="810">
        <v>2182.84</v>
      </c>
      <c r="S27" s="810">
        <f t="shared" si="0"/>
        <v>0</v>
      </c>
      <c r="T27" s="907"/>
    </row>
    <row r="28" spans="1:20" ht="31.5" x14ac:dyDescent="0.25">
      <c r="A28" s="794">
        <v>14</v>
      </c>
      <c r="B28" s="812">
        <v>41701</v>
      </c>
      <c r="C28" s="799" t="s">
        <v>317</v>
      </c>
      <c r="D28" s="799">
        <v>61</v>
      </c>
      <c r="E28" s="799" t="s">
        <v>1108</v>
      </c>
      <c r="F28" s="799"/>
      <c r="G28" s="799">
        <v>1</v>
      </c>
      <c r="H28" s="1295" t="s">
        <v>1077</v>
      </c>
      <c r="I28" s="799"/>
      <c r="J28" s="799" t="s">
        <v>240</v>
      </c>
      <c r="K28" s="799" t="s">
        <v>1579</v>
      </c>
      <c r="L28" s="919">
        <v>102660</v>
      </c>
      <c r="M28" s="802">
        <v>10</v>
      </c>
      <c r="N28" s="889">
        <f>IF(M28=0,"N/A",+L28/M28)</f>
        <v>10266</v>
      </c>
      <c r="O28" s="1716">
        <f>IF(M28=0,"N/A",+N28/12)</f>
        <v>855.5</v>
      </c>
      <c r="P28" s="890">
        <v>3</v>
      </c>
      <c r="Q28" s="890">
        <v>6</v>
      </c>
      <c r="R28" s="889">
        <f>IF(M28=0,"N/A",+N28*P28+O28*Q28)</f>
        <v>35931</v>
      </c>
      <c r="S28" s="889">
        <f t="shared" si="0"/>
        <v>66729</v>
      </c>
      <c r="T28" s="907"/>
    </row>
    <row r="29" spans="1:20" ht="15.75" hidden="1" x14ac:dyDescent="0.25">
      <c r="A29" s="794">
        <v>15</v>
      </c>
      <c r="B29" s="812">
        <v>36889</v>
      </c>
      <c r="C29" s="799" t="s">
        <v>317</v>
      </c>
      <c r="D29" s="799">
        <v>61</v>
      </c>
      <c r="E29" s="799">
        <v>617</v>
      </c>
      <c r="F29" s="799"/>
      <c r="G29" s="799">
        <v>1</v>
      </c>
      <c r="H29" s="1295" t="s">
        <v>323</v>
      </c>
      <c r="I29" s="799"/>
      <c r="J29" s="799"/>
      <c r="K29" s="799" t="s">
        <v>324</v>
      </c>
      <c r="L29" s="919">
        <v>20000</v>
      </c>
      <c r="M29" s="802">
        <v>10</v>
      </c>
      <c r="N29" s="810"/>
      <c r="O29" s="810"/>
      <c r="P29" s="811">
        <v>10</v>
      </c>
      <c r="Q29" s="811"/>
      <c r="R29" s="810">
        <v>20000</v>
      </c>
      <c r="S29" s="810">
        <f t="shared" si="0"/>
        <v>0</v>
      </c>
      <c r="T29" s="907">
        <f>SUM(R29:S29)</f>
        <v>20000</v>
      </c>
    </row>
    <row r="30" spans="1:20" ht="31.5" x14ac:dyDescent="0.25">
      <c r="A30" s="794">
        <v>16</v>
      </c>
      <c r="B30" s="812">
        <v>36889</v>
      </c>
      <c r="C30" s="799" t="s">
        <v>317</v>
      </c>
      <c r="D30" s="799">
        <v>61</v>
      </c>
      <c r="E30" s="799">
        <v>617</v>
      </c>
      <c r="F30" s="799">
        <v>126129</v>
      </c>
      <c r="G30" s="799">
        <v>1</v>
      </c>
      <c r="H30" s="1295" t="s">
        <v>908</v>
      </c>
      <c r="I30" s="799"/>
      <c r="J30" s="799"/>
      <c r="K30" s="799" t="s">
        <v>1579</v>
      </c>
      <c r="L30" s="919">
        <v>20000</v>
      </c>
      <c r="M30" s="802">
        <v>10</v>
      </c>
      <c r="N30" s="810"/>
      <c r="O30" s="810"/>
      <c r="P30" s="811">
        <v>10</v>
      </c>
      <c r="Q30" s="902"/>
      <c r="R30" s="810">
        <v>20000</v>
      </c>
      <c r="S30" s="810">
        <f t="shared" si="0"/>
        <v>0</v>
      </c>
      <c r="T30" s="907"/>
    </row>
    <row r="31" spans="1:20" ht="15.75" x14ac:dyDescent="0.25">
      <c r="A31" s="794">
        <v>17</v>
      </c>
      <c r="B31" s="812">
        <v>36889</v>
      </c>
      <c r="C31" s="799" t="s">
        <v>317</v>
      </c>
      <c r="D31" s="799">
        <v>61</v>
      </c>
      <c r="E31" s="799">
        <v>617</v>
      </c>
      <c r="F31" s="799">
        <v>126127</v>
      </c>
      <c r="G31" s="799">
        <v>2</v>
      </c>
      <c r="H31" s="1295" t="s">
        <v>323</v>
      </c>
      <c r="I31" s="799"/>
      <c r="J31" s="799"/>
      <c r="K31" s="799" t="s">
        <v>1579</v>
      </c>
      <c r="L31" s="919">
        <v>20000</v>
      </c>
      <c r="M31" s="802">
        <v>10</v>
      </c>
      <c r="N31" s="810"/>
      <c r="O31" s="810"/>
      <c r="P31" s="811">
        <v>10</v>
      </c>
      <c r="Q31" s="811"/>
      <c r="R31" s="810">
        <v>20000</v>
      </c>
      <c r="S31" s="810">
        <f t="shared" si="0"/>
        <v>0</v>
      </c>
      <c r="T31" s="907"/>
    </row>
    <row r="32" spans="1:20" ht="31.5" x14ac:dyDescent="0.25">
      <c r="A32" s="794">
        <v>18</v>
      </c>
      <c r="B32" s="812">
        <v>36889</v>
      </c>
      <c r="C32" s="799" t="s">
        <v>317</v>
      </c>
      <c r="D32" s="799">
        <v>61</v>
      </c>
      <c r="E32" s="799">
        <v>617</v>
      </c>
      <c r="F32" s="799">
        <v>126128</v>
      </c>
      <c r="G32" s="799">
        <v>1</v>
      </c>
      <c r="H32" s="1295" t="s">
        <v>908</v>
      </c>
      <c r="I32" s="799"/>
      <c r="J32" s="799"/>
      <c r="K32" s="799" t="s">
        <v>1580</v>
      </c>
      <c r="L32" s="919">
        <v>20000</v>
      </c>
      <c r="M32" s="802">
        <v>10</v>
      </c>
      <c r="N32" s="810"/>
      <c r="O32" s="810"/>
      <c r="P32" s="811">
        <v>10</v>
      </c>
      <c r="Q32" s="811"/>
      <c r="R32" s="810">
        <v>20000</v>
      </c>
      <c r="S32" s="810">
        <f t="shared" si="0"/>
        <v>0</v>
      </c>
      <c r="T32" s="907"/>
    </row>
    <row r="33" spans="1:20" ht="31.5" x14ac:dyDescent="0.25">
      <c r="A33" s="794">
        <v>19</v>
      </c>
      <c r="B33" s="812">
        <v>41701</v>
      </c>
      <c r="C33" s="799" t="s">
        <v>317</v>
      </c>
      <c r="D33" s="799">
        <v>61</v>
      </c>
      <c r="E33" s="799" t="s">
        <v>1108</v>
      </c>
      <c r="F33" s="799"/>
      <c r="G33" s="799">
        <v>1</v>
      </c>
      <c r="H33" s="1295" t="s">
        <v>1593</v>
      </c>
      <c r="I33" s="799"/>
      <c r="J33" s="799" t="s">
        <v>240</v>
      </c>
      <c r="K33" s="799" t="s">
        <v>1580</v>
      </c>
      <c r="L33" s="919">
        <v>102660</v>
      </c>
      <c r="M33" s="802">
        <v>10</v>
      </c>
      <c r="N33" s="889">
        <f>IF(M33=0,"N/A",+L33/M33)</f>
        <v>10266</v>
      </c>
      <c r="O33" s="1716">
        <f>IF(M33=0,"N/A",+N33/12)</f>
        <v>855.5</v>
      </c>
      <c r="P33" s="890">
        <v>3</v>
      </c>
      <c r="Q33" s="890">
        <v>6</v>
      </c>
      <c r="R33" s="889">
        <f>IF(M33=0,"N/A",+N33*P33+O33*Q33)</f>
        <v>35931</v>
      </c>
      <c r="S33" s="889">
        <f t="shared" si="0"/>
        <v>66729</v>
      </c>
      <c r="T33" s="907"/>
    </row>
    <row r="34" spans="1:20" ht="15.75" x14ac:dyDescent="0.25">
      <c r="A34" s="794">
        <v>20</v>
      </c>
      <c r="B34" s="812">
        <v>36889</v>
      </c>
      <c r="C34" s="799" t="s">
        <v>317</v>
      </c>
      <c r="D34" s="799">
        <v>61</v>
      </c>
      <c r="E34" s="799">
        <v>617</v>
      </c>
      <c r="F34" s="799">
        <v>126131</v>
      </c>
      <c r="G34" s="799">
        <v>1</v>
      </c>
      <c r="H34" s="1295" t="s">
        <v>230</v>
      </c>
      <c r="I34" s="799"/>
      <c r="J34" s="799"/>
      <c r="K34" s="799" t="s">
        <v>1580</v>
      </c>
      <c r="L34" s="919">
        <v>5000</v>
      </c>
      <c r="M34" s="802">
        <v>10</v>
      </c>
      <c r="N34" s="810"/>
      <c r="O34" s="810"/>
      <c r="P34" s="811">
        <v>10</v>
      </c>
      <c r="Q34" s="811"/>
      <c r="R34" s="810">
        <v>5000</v>
      </c>
      <c r="S34" s="810">
        <f t="shared" si="0"/>
        <v>0</v>
      </c>
      <c r="T34" s="907"/>
    </row>
    <row r="35" spans="1:20" ht="15.75" x14ac:dyDescent="0.25">
      <c r="A35" s="794">
        <v>21</v>
      </c>
      <c r="B35" s="812">
        <v>36889</v>
      </c>
      <c r="C35" s="799" t="s">
        <v>317</v>
      </c>
      <c r="D35" s="799">
        <v>61</v>
      </c>
      <c r="E35" s="799">
        <v>617</v>
      </c>
      <c r="F35" s="799">
        <v>126132</v>
      </c>
      <c r="G35" s="799">
        <v>1</v>
      </c>
      <c r="H35" s="1295" t="s">
        <v>109</v>
      </c>
      <c r="I35" s="799"/>
      <c r="J35" s="799"/>
      <c r="K35" s="799" t="s">
        <v>1580</v>
      </c>
      <c r="L35" s="919">
        <v>3800</v>
      </c>
      <c r="M35" s="802">
        <v>10</v>
      </c>
      <c r="N35" s="810"/>
      <c r="O35" s="810"/>
      <c r="P35" s="811">
        <v>10</v>
      </c>
      <c r="Q35" s="811"/>
      <c r="R35" s="810">
        <v>3800</v>
      </c>
      <c r="S35" s="810">
        <f t="shared" si="0"/>
        <v>0</v>
      </c>
      <c r="T35" s="907"/>
    </row>
    <row r="36" spans="1:20" ht="15.75" x14ac:dyDescent="0.25">
      <c r="A36" s="794">
        <v>22</v>
      </c>
      <c r="B36" s="812">
        <v>36889</v>
      </c>
      <c r="C36" s="799" t="s">
        <v>317</v>
      </c>
      <c r="D36" s="799">
        <v>61</v>
      </c>
      <c r="E36" s="799">
        <v>617</v>
      </c>
      <c r="F36" s="799">
        <v>126137</v>
      </c>
      <c r="G36" s="799">
        <v>1</v>
      </c>
      <c r="H36" s="1295" t="s">
        <v>230</v>
      </c>
      <c r="I36" s="799"/>
      <c r="J36" s="799"/>
      <c r="K36" s="799" t="s">
        <v>1580</v>
      </c>
      <c r="L36" s="919">
        <v>3800</v>
      </c>
      <c r="M36" s="802">
        <v>10</v>
      </c>
      <c r="N36" s="810"/>
      <c r="O36" s="810"/>
      <c r="P36" s="811">
        <v>10</v>
      </c>
      <c r="Q36" s="811"/>
      <c r="R36" s="810">
        <v>3800</v>
      </c>
      <c r="S36" s="810">
        <f t="shared" si="0"/>
        <v>0</v>
      </c>
      <c r="T36" s="907"/>
    </row>
    <row r="37" spans="1:20" ht="15.75" x14ac:dyDescent="0.25">
      <c r="A37" s="794">
        <v>23</v>
      </c>
      <c r="B37" s="812">
        <v>36889</v>
      </c>
      <c r="C37" s="799" t="s">
        <v>317</v>
      </c>
      <c r="D37" s="799">
        <v>61</v>
      </c>
      <c r="E37" s="799">
        <v>617</v>
      </c>
      <c r="F37" s="799"/>
      <c r="G37" s="799">
        <v>1</v>
      </c>
      <c r="H37" s="1295" t="s">
        <v>109</v>
      </c>
      <c r="I37" s="799"/>
      <c r="J37" s="799"/>
      <c r="K37" s="799" t="s">
        <v>1581</v>
      </c>
      <c r="L37" s="919">
        <v>20000</v>
      </c>
      <c r="M37" s="802">
        <v>10</v>
      </c>
      <c r="N37" s="810"/>
      <c r="O37" s="810"/>
      <c r="P37" s="811">
        <v>10</v>
      </c>
      <c r="Q37" s="811"/>
      <c r="R37" s="810">
        <v>20000</v>
      </c>
      <c r="S37" s="810">
        <f t="shared" si="0"/>
        <v>0</v>
      </c>
      <c r="T37" s="907"/>
    </row>
    <row r="38" spans="1:20" ht="31.5" x14ac:dyDescent="0.25">
      <c r="A38" s="794">
        <v>24</v>
      </c>
      <c r="B38" s="812">
        <v>41701</v>
      </c>
      <c r="C38" s="799" t="s">
        <v>317</v>
      </c>
      <c r="D38" s="799">
        <v>61</v>
      </c>
      <c r="E38" s="799" t="s">
        <v>1108</v>
      </c>
      <c r="F38" s="799"/>
      <c r="G38" s="799">
        <v>1</v>
      </c>
      <c r="H38" s="1295" t="s">
        <v>1077</v>
      </c>
      <c r="I38" s="799"/>
      <c r="J38" s="799" t="s">
        <v>240</v>
      </c>
      <c r="K38" s="799" t="s">
        <v>1581</v>
      </c>
      <c r="L38" s="919">
        <v>102660</v>
      </c>
      <c r="M38" s="802">
        <v>10</v>
      </c>
      <c r="N38" s="889">
        <f>IF(M38=0,"N/A",+L38/M38)</f>
        <v>10266</v>
      </c>
      <c r="O38" s="1716">
        <f>IF(M38=0,"N/A",+N38/12)</f>
        <v>855.5</v>
      </c>
      <c r="P38" s="890">
        <v>3</v>
      </c>
      <c r="Q38" s="890">
        <v>6</v>
      </c>
      <c r="R38" s="889">
        <f>IF(M38=0,"N/A",+N38*P38+O38*Q38)</f>
        <v>35931</v>
      </c>
      <c r="S38" s="889">
        <f t="shared" si="0"/>
        <v>66729</v>
      </c>
      <c r="T38" s="907"/>
    </row>
    <row r="39" spans="1:20" ht="15.75" x14ac:dyDescent="0.25">
      <c r="A39" s="794">
        <v>25</v>
      </c>
      <c r="B39" s="812">
        <v>36889</v>
      </c>
      <c r="C39" s="799" t="s">
        <v>317</v>
      </c>
      <c r="D39" s="799">
        <v>61</v>
      </c>
      <c r="E39" s="799">
        <v>617</v>
      </c>
      <c r="F39" s="799">
        <v>126134</v>
      </c>
      <c r="G39" s="799">
        <v>1</v>
      </c>
      <c r="H39" s="1295" t="s">
        <v>230</v>
      </c>
      <c r="I39" s="799"/>
      <c r="J39" s="799"/>
      <c r="K39" s="799" t="s">
        <v>1581</v>
      </c>
      <c r="L39" s="919">
        <v>3800</v>
      </c>
      <c r="M39" s="802">
        <v>10</v>
      </c>
      <c r="N39" s="810"/>
      <c r="O39" s="810"/>
      <c r="P39" s="811">
        <v>10</v>
      </c>
      <c r="Q39" s="811"/>
      <c r="R39" s="810">
        <v>3800</v>
      </c>
      <c r="S39" s="810">
        <f t="shared" si="0"/>
        <v>0</v>
      </c>
      <c r="T39" s="907"/>
    </row>
    <row r="40" spans="1:20" ht="15.75" x14ac:dyDescent="0.25">
      <c r="A40" s="794">
        <v>26</v>
      </c>
      <c r="B40" s="812">
        <v>36889</v>
      </c>
      <c r="C40" s="799" t="s">
        <v>317</v>
      </c>
      <c r="D40" s="799">
        <v>61</v>
      </c>
      <c r="E40" s="799">
        <v>617</v>
      </c>
      <c r="F40" s="799">
        <v>126135</v>
      </c>
      <c r="G40" s="799">
        <v>1</v>
      </c>
      <c r="H40" s="1295" t="s">
        <v>230</v>
      </c>
      <c r="I40" s="799"/>
      <c r="J40" s="799"/>
      <c r="K40" s="799" t="s">
        <v>1581</v>
      </c>
      <c r="L40" s="919">
        <v>400</v>
      </c>
      <c r="M40" s="802">
        <v>10</v>
      </c>
      <c r="N40" s="810"/>
      <c r="O40" s="810"/>
      <c r="P40" s="811">
        <v>10</v>
      </c>
      <c r="Q40" s="811"/>
      <c r="R40" s="810">
        <v>400</v>
      </c>
      <c r="S40" s="810">
        <f t="shared" si="0"/>
        <v>0</v>
      </c>
      <c r="T40" s="907"/>
    </row>
    <row r="41" spans="1:20" ht="15.75" x14ac:dyDescent="0.25">
      <c r="A41" s="794">
        <v>27</v>
      </c>
      <c r="B41" s="812">
        <v>36889</v>
      </c>
      <c r="C41" s="799" t="s">
        <v>317</v>
      </c>
      <c r="D41" s="799">
        <v>61</v>
      </c>
      <c r="E41" s="799">
        <v>617</v>
      </c>
      <c r="F41" s="799">
        <v>126139</v>
      </c>
      <c r="G41" s="799">
        <v>1</v>
      </c>
      <c r="H41" s="1295" t="s">
        <v>109</v>
      </c>
      <c r="I41" s="799"/>
      <c r="J41" s="799"/>
      <c r="K41" s="799" t="s">
        <v>1581</v>
      </c>
      <c r="L41" s="919">
        <v>5000</v>
      </c>
      <c r="M41" s="802">
        <v>10</v>
      </c>
      <c r="N41" s="810"/>
      <c r="O41" s="810"/>
      <c r="P41" s="811">
        <v>10</v>
      </c>
      <c r="Q41" s="811"/>
      <c r="R41" s="810">
        <v>5000</v>
      </c>
      <c r="S41" s="810">
        <f t="shared" si="0"/>
        <v>0</v>
      </c>
      <c r="T41" s="907"/>
    </row>
    <row r="42" spans="1:20" ht="15.75" x14ac:dyDescent="0.25">
      <c r="A42" s="794">
        <v>28</v>
      </c>
      <c r="B42" s="812">
        <v>36889</v>
      </c>
      <c r="C42" s="799" t="s">
        <v>317</v>
      </c>
      <c r="D42" s="799">
        <v>61</v>
      </c>
      <c r="E42" s="799">
        <v>617</v>
      </c>
      <c r="F42" s="799">
        <v>126140</v>
      </c>
      <c r="G42" s="799">
        <v>1</v>
      </c>
      <c r="H42" s="1295" t="s">
        <v>109</v>
      </c>
      <c r="I42" s="799"/>
      <c r="J42" s="799" t="s">
        <v>886</v>
      </c>
      <c r="K42" s="799" t="s">
        <v>1582</v>
      </c>
      <c r="L42" s="919">
        <v>3200</v>
      </c>
      <c r="M42" s="802">
        <v>10</v>
      </c>
      <c r="N42" s="810"/>
      <c r="O42" s="810"/>
      <c r="P42" s="811">
        <v>10</v>
      </c>
      <c r="Q42" s="811"/>
      <c r="R42" s="810">
        <v>3200</v>
      </c>
      <c r="S42" s="810">
        <f t="shared" si="0"/>
        <v>0</v>
      </c>
      <c r="T42" s="907"/>
    </row>
    <row r="43" spans="1:20" ht="15.75" x14ac:dyDescent="0.25">
      <c r="A43" s="794">
        <v>29</v>
      </c>
      <c r="B43" s="812">
        <v>41358</v>
      </c>
      <c r="C43" s="799" t="s">
        <v>317</v>
      </c>
      <c r="D43" s="799">
        <v>61</v>
      </c>
      <c r="E43" s="799">
        <v>617</v>
      </c>
      <c r="F43" s="799"/>
      <c r="G43" s="799">
        <v>1</v>
      </c>
      <c r="H43" s="1295" t="s">
        <v>1141</v>
      </c>
      <c r="I43" s="799"/>
      <c r="J43" s="799"/>
      <c r="K43" s="799" t="s">
        <v>1582</v>
      </c>
      <c r="L43" s="813">
        <v>72000</v>
      </c>
      <c r="M43" s="802">
        <v>10</v>
      </c>
      <c r="N43" s="803">
        <f>IF(M43=0,"N/A",+L43/M43)</f>
        <v>7200</v>
      </c>
      <c r="O43" s="803">
        <f>IF(M43=0,"N/A",+N43/12)</f>
        <v>600</v>
      </c>
      <c r="P43" s="804">
        <v>4</v>
      </c>
      <c r="Q43" s="804">
        <v>6</v>
      </c>
      <c r="R43" s="803">
        <f>IF(M43=0,"N/A",+N43*P43+O43*Q43)</f>
        <v>32400</v>
      </c>
      <c r="S43" s="803">
        <f t="shared" si="0"/>
        <v>39600</v>
      </c>
      <c r="T43" s="907"/>
    </row>
    <row r="44" spans="1:20" ht="15.75" x14ac:dyDescent="0.25">
      <c r="A44" s="794">
        <v>30</v>
      </c>
      <c r="B44" s="812">
        <v>36889</v>
      </c>
      <c r="C44" s="799" t="s">
        <v>317</v>
      </c>
      <c r="D44" s="799">
        <v>61</v>
      </c>
      <c r="E44" s="799">
        <v>617</v>
      </c>
      <c r="F44" s="799">
        <v>126134</v>
      </c>
      <c r="G44" s="799">
        <v>1</v>
      </c>
      <c r="H44" s="1295" t="s">
        <v>230</v>
      </c>
      <c r="I44" s="799"/>
      <c r="J44" s="799"/>
      <c r="K44" s="799" t="s">
        <v>1583</v>
      </c>
      <c r="L44" s="919">
        <v>5100</v>
      </c>
      <c r="M44" s="802">
        <v>10</v>
      </c>
      <c r="N44" s="810"/>
      <c r="O44" s="810"/>
      <c r="P44" s="811">
        <v>10</v>
      </c>
      <c r="Q44" s="811"/>
      <c r="R44" s="810">
        <v>5100</v>
      </c>
      <c r="S44" s="810">
        <f t="shared" si="0"/>
        <v>0</v>
      </c>
      <c r="T44" s="907"/>
    </row>
    <row r="45" spans="1:20" ht="15.75" x14ac:dyDescent="0.25">
      <c r="A45" s="794">
        <v>31</v>
      </c>
      <c r="B45" s="812">
        <v>36889</v>
      </c>
      <c r="C45" s="799" t="s">
        <v>317</v>
      </c>
      <c r="D45" s="799">
        <v>61</v>
      </c>
      <c r="E45" s="799">
        <v>617</v>
      </c>
      <c r="F45" s="799">
        <v>126145</v>
      </c>
      <c r="G45" s="799">
        <v>1</v>
      </c>
      <c r="H45" s="1295" t="s">
        <v>109</v>
      </c>
      <c r="I45" s="799"/>
      <c r="J45" s="799"/>
      <c r="K45" s="799" t="s">
        <v>1582</v>
      </c>
      <c r="L45" s="919">
        <v>5100</v>
      </c>
      <c r="M45" s="802">
        <v>10</v>
      </c>
      <c r="N45" s="810"/>
      <c r="O45" s="810"/>
      <c r="P45" s="811">
        <v>10</v>
      </c>
      <c r="Q45" s="811"/>
      <c r="R45" s="810">
        <v>5100</v>
      </c>
      <c r="S45" s="810">
        <f t="shared" si="0"/>
        <v>0</v>
      </c>
      <c r="T45" s="907"/>
    </row>
    <row r="46" spans="1:20" ht="15.75" x14ac:dyDescent="0.25">
      <c r="A46" s="794">
        <v>32</v>
      </c>
      <c r="B46" s="812">
        <v>36889</v>
      </c>
      <c r="C46" s="799" t="s">
        <v>317</v>
      </c>
      <c r="D46" s="799">
        <v>61</v>
      </c>
      <c r="E46" s="799">
        <v>617</v>
      </c>
      <c r="F46" s="799"/>
      <c r="G46" s="799">
        <v>1</v>
      </c>
      <c r="H46" s="1295" t="s">
        <v>230</v>
      </c>
      <c r="I46" s="799"/>
      <c r="J46" s="799" t="s">
        <v>240</v>
      </c>
      <c r="K46" s="799" t="s">
        <v>1582</v>
      </c>
      <c r="L46" s="919">
        <v>3800</v>
      </c>
      <c r="M46" s="802">
        <v>10</v>
      </c>
      <c r="N46" s="810"/>
      <c r="O46" s="810"/>
      <c r="P46" s="811">
        <v>10</v>
      </c>
      <c r="Q46" s="811"/>
      <c r="R46" s="810">
        <v>3800</v>
      </c>
      <c r="S46" s="810">
        <f t="shared" si="0"/>
        <v>0</v>
      </c>
      <c r="T46" s="907"/>
    </row>
    <row r="47" spans="1:20" s="1255" customFormat="1" ht="31.5" x14ac:dyDescent="0.25">
      <c r="A47" s="794">
        <v>33</v>
      </c>
      <c r="B47" s="1311">
        <v>41701</v>
      </c>
      <c r="C47" s="1293" t="s">
        <v>317</v>
      </c>
      <c r="D47" s="1293">
        <v>61</v>
      </c>
      <c r="E47" s="1293" t="s">
        <v>1108</v>
      </c>
      <c r="F47" s="1293"/>
      <c r="G47" s="1293">
        <v>1</v>
      </c>
      <c r="H47" s="1295" t="s">
        <v>1077</v>
      </c>
      <c r="I47" s="1293"/>
      <c r="J47" s="1293" t="s">
        <v>322</v>
      </c>
      <c r="K47" s="1293" t="s">
        <v>1584</v>
      </c>
      <c r="L47" s="1443">
        <v>102660</v>
      </c>
      <c r="M47" s="1298">
        <v>10</v>
      </c>
      <c r="N47" s="1410">
        <f>IF(M47=0,"N/A",+L47/M47)</f>
        <v>10266</v>
      </c>
      <c r="O47" s="1681">
        <f>IF(M47=0,"N/A",+N47/12)</f>
        <v>855.5</v>
      </c>
      <c r="P47" s="1411">
        <v>3</v>
      </c>
      <c r="Q47" s="1411">
        <v>6</v>
      </c>
      <c r="R47" s="1410">
        <f>IF(M47=0,"N/A",+N47*P47+O47*Q47)</f>
        <v>35931</v>
      </c>
      <c r="S47" s="1410">
        <f t="shared" ref="S47:S78" si="1">IF(M47=0,"N/A",+L47-R47)</f>
        <v>66729</v>
      </c>
      <c r="T47" s="1444"/>
    </row>
    <row r="48" spans="1:20" ht="15.75" x14ac:dyDescent="0.25">
      <c r="A48" s="794">
        <v>34</v>
      </c>
      <c r="B48" s="812">
        <v>36889</v>
      </c>
      <c r="C48" s="799" t="s">
        <v>317</v>
      </c>
      <c r="D48" s="799">
        <v>61</v>
      </c>
      <c r="E48" s="799">
        <v>617</v>
      </c>
      <c r="F48" s="799">
        <v>126123</v>
      </c>
      <c r="G48" s="799">
        <v>1</v>
      </c>
      <c r="H48" s="1295" t="s">
        <v>23</v>
      </c>
      <c r="I48" s="799"/>
      <c r="J48" s="799" t="s">
        <v>19</v>
      </c>
      <c r="K48" s="799" t="s">
        <v>1585</v>
      </c>
      <c r="L48" s="919">
        <v>950</v>
      </c>
      <c r="M48" s="802">
        <v>10</v>
      </c>
      <c r="N48" s="810"/>
      <c r="O48" s="810"/>
      <c r="P48" s="811">
        <v>10</v>
      </c>
      <c r="Q48" s="811"/>
      <c r="R48" s="810">
        <v>950</v>
      </c>
      <c r="S48" s="810">
        <f t="shared" si="1"/>
        <v>0</v>
      </c>
      <c r="T48" s="907"/>
    </row>
    <row r="49" spans="1:20" ht="15.75" x14ac:dyDescent="0.25">
      <c r="A49" s="794">
        <v>35</v>
      </c>
      <c r="B49" s="812">
        <v>36889</v>
      </c>
      <c r="C49" s="799" t="s">
        <v>317</v>
      </c>
      <c r="D49" s="799">
        <v>61</v>
      </c>
      <c r="E49" s="799">
        <v>617</v>
      </c>
      <c r="F49" s="799">
        <v>126106</v>
      </c>
      <c r="G49" s="799">
        <v>1</v>
      </c>
      <c r="H49" s="1295" t="s">
        <v>329</v>
      </c>
      <c r="I49" s="799"/>
      <c r="J49" s="799"/>
      <c r="K49" s="799" t="s">
        <v>1584</v>
      </c>
      <c r="L49" s="919">
        <v>6960</v>
      </c>
      <c r="M49" s="802">
        <v>10</v>
      </c>
      <c r="N49" s="810"/>
      <c r="O49" s="810"/>
      <c r="P49" s="811">
        <v>10</v>
      </c>
      <c r="Q49" s="811"/>
      <c r="R49" s="810">
        <v>6960</v>
      </c>
      <c r="S49" s="810">
        <f t="shared" si="1"/>
        <v>0</v>
      </c>
      <c r="T49" s="907"/>
    </row>
    <row r="50" spans="1:20" ht="15.75" x14ac:dyDescent="0.25">
      <c r="A50" s="794">
        <v>36</v>
      </c>
      <c r="B50" s="812">
        <v>36889</v>
      </c>
      <c r="C50" s="799" t="s">
        <v>317</v>
      </c>
      <c r="D50" s="799">
        <v>61</v>
      </c>
      <c r="E50" s="799">
        <v>617</v>
      </c>
      <c r="F50" s="799"/>
      <c r="G50" s="799">
        <v>1</v>
      </c>
      <c r="H50" s="1295" t="s">
        <v>331</v>
      </c>
      <c r="I50" s="799"/>
      <c r="J50" s="799" t="s">
        <v>122</v>
      </c>
      <c r="K50" s="799" t="s">
        <v>1584</v>
      </c>
      <c r="L50" s="919">
        <v>1100</v>
      </c>
      <c r="M50" s="802">
        <v>10</v>
      </c>
      <c r="N50" s="810"/>
      <c r="O50" s="810"/>
      <c r="P50" s="811">
        <v>10</v>
      </c>
      <c r="Q50" s="811"/>
      <c r="R50" s="810">
        <v>1100</v>
      </c>
      <c r="S50" s="810">
        <f t="shared" si="1"/>
        <v>0</v>
      </c>
      <c r="T50" s="907"/>
    </row>
    <row r="51" spans="1:20" ht="15.75" x14ac:dyDescent="0.25">
      <c r="A51" s="794">
        <v>37</v>
      </c>
      <c r="B51" s="812">
        <v>36889</v>
      </c>
      <c r="C51" s="799" t="s">
        <v>317</v>
      </c>
      <c r="D51" s="799">
        <v>61</v>
      </c>
      <c r="E51" s="799">
        <v>617</v>
      </c>
      <c r="F51" s="799"/>
      <c r="G51" s="799">
        <v>1</v>
      </c>
      <c r="H51" s="1295" t="s">
        <v>177</v>
      </c>
      <c r="I51" s="799"/>
      <c r="J51" s="799"/>
      <c r="K51" s="799" t="s">
        <v>1584</v>
      </c>
      <c r="L51" s="919">
        <v>1300</v>
      </c>
      <c r="M51" s="802">
        <v>10</v>
      </c>
      <c r="N51" s="810"/>
      <c r="O51" s="810"/>
      <c r="P51" s="811">
        <v>10</v>
      </c>
      <c r="Q51" s="811"/>
      <c r="R51" s="810">
        <v>1300</v>
      </c>
      <c r="S51" s="810">
        <f t="shared" si="1"/>
        <v>0</v>
      </c>
      <c r="T51" s="907"/>
    </row>
    <row r="52" spans="1:20" ht="15.75" x14ac:dyDescent="0.25">
      <c r="A52" s="794">
        <v>38</v>
      </c>
      <c r="B52" s="812">
        <v>36889</v>
      </c>
      <c r="C52" s="799" t="s">
        <v>317</v>
      </c>
      <c r="D52" s="799">
        <v>61</v>
      </c>
      <c r="E52" s="799">
        <v>617</v>
      </c>
      <c r="F52" s="799">
        <v>126108</v>
      </c>
      <c r="G52" s="799">
        <v>1</v>
      </c>
      <c r="H52" s="1295" t="s">
        <v>39</v>
      </c>
      <c r="I52" s="799"/>
      <c r="J52" s="799"/>
      <c r="K52" s="799" t="s">
        <v>1584</v>
      </c>
      <c r="L52" s="801">
        <v>2177.29</v>
      </c>
      <c r="M52" s="802">
        <v>10</v>
      </c>
      <c r="N52" s="810"/>
      <c r="O52" s="810"/>
      <c r="P52" s="811">
        <v>10</v>
      </c>
      <c r="Q52" s="811"/>
      <c r="R52" s="810">
        <v>2177.29</v>
      </c>
      <c r="S52" s="810">
        <f t="shared" si="1"/>
        <v>0</v>
      </c>
      <c r="T52" s="907"/>
    </row>
    <row r="53" spans="1:20" ht="15.75" x14ac:dyDescent="0.25">
      <c r="A53" s="794">
        <v>39</v>
      </c>
      <c r="B53" s="812">
        <v>36889</v>
      </c>
      <c r="C53" s="799" t="s">
        <v>317</v>
      </c>
      <c r="D53" s="799">
        <v>61</v>
      </c>
      <c r="E53" s="799">
        <v>617</v>
      </c>
      <c r="F53" s="799">
        <v>3486</v>
      </c>
      <c r="G53" s="799">
        <v>1</v>
      </c>
      <c r="H53" s="1295" t="s">
        <v>332</v>
      </c>
      <c r="I53" s="799"/>
      <c r="J53" s="799"/>
      <c r="K53" s="799" t="s">
        <v>1584</v>
      </c>
      <c r="L53" s="919">
        <v>850</v>
      </c>
      <c r="M53" s="802">
        <v>10</v>
      </c>
      <c r="N53" s="810"/>
      <c r="O53" s="810"/>
      <c r="P53" s="811">
        <v>10</v>
      </c>
      <c r="Q53" s="811"/>
      <c r="R53" s="810">
        <v>850</v>
      </c>
      <c r="S53" s="810">
        <f t="shared" si="1"/>
        <v>0</v>
      </c>
      <c r="T53" s="907"/>
    </row>
    <row r="54" spans="1:20" ht="31.5" x14ac:dyDescent="0.25">
      <c r="A54" s="794">
        <v>40</v>
      </c>
      <c r="B54" s="812">
        <v>36889</v>
      </c>
      <c r="C54" s="799" t="s">
        <v>317</v>
      </c>
      <c r="D54" s="799">
        <v>61</v>
      </c>
      <c r="E54" s="799">
        <v>617</v>
      </c>
      <c r="F54" s="799"/>
      <c r="G54" s="799">
        <v>6</v>
      </c>
      <c r="H54" s="1295" t="s">
        <v>515</v>
      </c>
      <c r="I54" s="799"/>
      <c r="J54" s="799"/>
      <c r="K54" s="799" t="s">
        <v>1584</v>
      </c>
      <c r="L54" s="919">
        <v>2400</v>
      </c>
      <c r="M54" s="802">
        <v>10</v>
      </c>
      <c r="N54" s="810"/>
      <c r="O54" s="810"/>
      <c r="P54" s="811">
        <v>10</v>
      </c>
      <c r="Q54" s="811"/>
      <c r="R54" s="810">
        <v>2400</v>
      </c>
      <c r="S54" s="810">
        <f t="shared" si="1"/>
        <v>0</v>
      </c>
      <c r="T54" s="907"/>
    </row>
    <row r="55" spans="1:20" ht="15.75" x14ac:dyDescent="0.25">
      <c r="A55" s="794">
        <v>41</v>
      </c>
      <c r="B55" s="812">
        <v>36889</v>
      </c>
      <c r="C55" s="799" t="s">
        <v>317</v>
      </c>
      <c r="D55" s="799">
        <v>61</v>
      </c>
      <c r="E55" s="799">
        <v>617</v>
      </c>
      <c r="F55" s="799">
        <v>126110</v>
      </c>
      <c r="G55" s="799">
        <v>1</v>
      </c>
      <c r="H55" s="1295" t="s">
        <v>836</v>
      </c>
      <c r="I55" s="799"/>
      <c r="J55" s="799"/>
      <c r="K55" s="799" t="s">
        <v>1584</v>
      </c>
      <c r="L55" s="919">
        <v>1200</v>
      </c>
      <c r="M55" s="802">
        <v>10</v>
      </c>
      <c r="N55" s="810"/>
      <c r="O55" s="810"/>
      <c r="P55" s="811">
        <v>10</v>
      </c>
      <c r="Q55" s="811"/>
      <c r="R55" s="810">
        <v>1200</v>
      </c>
      <c r="S55" s="810">
        <f t="shared" si="1"/>
        <v>0</v>
      </c>
      <c r="T55" s="907"/>
    </row>
    <row r="56" spans="1:20" ht="31.5" x14ac:dyDescent="0.25">
      <c r="A56" s="794">
        <v>42</v>
      </c>
      <c r="B56" s="812">
        <v>36889</v>
      </c>
      <c r="C56" s="799" t="s">
        <v>317</v>
      </c>
      <c r="D56" s="799">
        <v>61</v>
      </c>
      <c r="E56" s="799">
        <v>617</v>
      </c>
      <c r="F56" s="799"/>
      <c r="G56" s="799">
        <v>1</v>
      </c>
      <c r="H56" s="1295" t="s">
        <v>333</v>
      </c>
      <c r="I56" s="799"/>
      <c r="J56" s="799" t="s">
        <v>19</v>
      </c>
      <c r="K56" s="799" t="s">
        <v>1584</v>
      </c>
      <c r="L56" s="919">
        <v>2000</v>
      </c>
      <c r="M56" s="802">
        <v>10</v>
      </c>
      <c r="N56" s="810"/>
      <c r="O56" s="810"/>
      <c r="P56" s="811">
        <v>10</v>
      </c>
      <c r="Q56" s="811"/>
      <c r="R56" s="810">
        <v>2000</v>
      </c>
      <c r="S56" s="810">
        <f t="shared" si="1"/>
        <v>0</v>
      </c>
      <c r="T56" s="907"/>
    </row>
    <row r="57" spans="1:20" ht="15.75" x14ac:dyDescent="0.25">
      <c r="A57" s="794">
        <v>43</v>
      </c>
      <c r="B57" s="921">
        <v>38013</v>
      </c>
      <c r="C57" s="860" t="s">
        <v>317</v>
      </c>
      <c r="D57" s="860">
        <v>61</v>
      </c>
      <c r="E57" s="860">
        <v>617</v>
      </c>
      <c r="F57" s="860">
        <v>126032</v>
      </c>
      <c r="G57" s="860">
        <v>1</v>
      </c>
      <c r="H57" s="1448" t="s">
        <v>158</v>
      </c>
      <c r="I57" s="860"/>
      <c r="J57" s="1029"/>
      <c r="K57" s="860" t="s">
        <v>1584</v>
      </c>
      <c r="L57" s="900">
        <v>4714.9399999999996</v>
      </c>
      <c r="M57" s="862">
        <v>10</v>
      </c>
      <c r="N57" s="1030"/>
      <c r="O57" s="1030"/>
      <c r="P57" s="1031">
        <v>10</v>
      </c>
      <c r="Q57" s="1031"/>
      <c r="R57" s="1030">
        <v>4714.9399999999996</v>
      </c>
      <c r="S57" s="1030">
        <f t="shared" si="1"/>
        <v>0</v>
      </c>
      <c r="T57" s="907"/>
    </row>
    <row r="58" spans="1:20" ht="15.75" x14ac:dyDescent="0.25">
      <c r="A58" s="794">
        <v>44</v>
      </c>
      <c r="B58" s="798">
        <v>40008</v>
      </c>
      <c r="C58" s="799">
        <v>9</v>
      </c>
      <c r="D58" s="799">
        <v>61</v>
      </c>
      <c r="E58" s="799">
        <v>617</v>
      </c>
      <c r="F58" s="1032"/>
      <c r="G58" s="795">
        <v>1</v>
      </c>
      <c r="H58" s="1449" t="s">
        <v>404</v>
      </c>
      <c r="I58" s="892"/>
      <c r="J58" s="795" t="s">
        <v>19</v>
      </c>
      <c r="K58" s="799" t="s">
        <v>307</v>
      </c>
      <c r="L58" s="801">
        <v>3795.02</v>
      </c>
      <c r="M58" s="802">
        <v>10</v>
      </c>
      <c r="N58" s="803">
        <f>IF(M58=0,"N/A",+L58/M58)</f>
        <v>379.50200000000001</v>
      </c>
      <c r="O58" s="803">
        <f>IF(M58=0,"N/A",+N58/12)</f>
        <v>31.625166666666669</v>
      </c>
      <c r="P58" s="804">
        <v>8</v>
      </c>
      <c r="Q58" s="804">
        <v>2</v>
      </c>
      <c r="R58" s="803">
        <f>IF(M58=0,"N/A",+N58*P58+O58*Q58)</f>
        <v>3099.2663333333335</v>
      </c>
      <c r="S58" s="803">
        <f t="shared" si="1"/>
        <v>695.7536666666665</v>
      </c>
      <c r="T58" s="907"/>
    </row>
    <row r="59" spans="1:20" ht="15.75" x14ac:dyDescent="0.25">
      <c r="A59" s="794">
        <v>45</v>
      </c>
      <c r="B59" s="812">
        <v>41796</v>
      </c>
      <c r="C59" s="799" t="s">
        <v>317</v>
      </c>
      <c r="D59" s="799">
        <v>61</v>
      </c>
      <c r="E59" s="799" t="s">
        <v>1108</v>
      </c>
      <c r="F59" s="799"/>
      <c r="G59" s="799">
        <v>1</v>
      </c>
      <c r="H59" s="1295" t="s">
        <v>1073</v>
      </c>
      <c r="I59" s="799" t="s">
        <v>1074</v>
      </c>
      <c r="J59" s="799" t="s">
        <v>24</v>
      </c>
      <c r="K59" s="799" t="s">
        <v>334</v>
      </c>
      <c r="L59" s="801">
        <v>26995</v>
      </c>
      <c r="M59" s="802">
        <v>10</v>
      </c>
      <c r="N59" s="803">
        <f>IF(M59=0,"N/A",+L59/M59)</f>
        <v>2699.5</v>
      </c>
      <c r="O59" s="1618">
        <f>IF(M59=0,"N/A",+N59/12)</f>
        <v>224.95833333333334</v>
      </c>
      <c r="P59" s="804">
        <v>3</v>
      </c>
      <c r="Q59" s="804">
        <v>3</v>
      </c>
      <c r="R59" s="803">
        <f>IF(M59=0,"N/A",+N59*P59+O59*Q59)</f>
        <v>8773.375</v>
      </c>
      <c r="S59" s="803">
        <f t="shared" si="1"/>
        <v>18221.625</v>
      </c>
      <c r="T59" s="907"/>
    </row>
    <row r="60" spans="1:20" ht="15.75" x14ac:dyDescent="0.25">
      <c r="A60" s="794">
        <v>46</v>
      </c>
      <c r="B60" s="812">
        <v>41040</v>
      </c>
      <c r="C60" s="799" t="s">
        <v>317</v>
      </c>
      <c r="D60" s="799">
        <v>61</v>
      </c>
      <c r="E60" s="799">
        <v>617</v>
      </c>
      <c r="F60" s="799"/>
      <c r="G60" s="799">
        <v>1</v>
      </c>
      <c r="H60" s="1295" t="s">
        <v>23</v>
      </c>
      <c r="I60" s="799"/>
      <c r="J60" s="799" t="s">
        <v>24</v>
      </c>
      <c r="K60" s="799" t="s">
        <v>334</v>
      </c>
      <c r="L60" s="801">
        <v>2949.99</v>
      </c>
      <c r="M60" s="802">
        <v>10</v>
      </c>
      <c r="N60" s="803">
        <f>IF(M60=0,"N/A",+L60/M60)</f>
        <v>294.99899999999997</v>
      </c>
      <c r="O60" s="803">
        <f>IF(M60=0,"N/A",+N60/12)</f>
        <v>24.583249999999996</v>
      </c>
      <c r="P60" s="804">
        <v>5</v>
      </c>
      <c r="Q60" s="804">
        <v>4</v>
      </c>
      <c r="R60" s="803">
        <f>IF(M60=0,"N/A",+N60*P60+O60*Q60)</f>
        <v>1573.328</v>
      </c>
      <c r="S60" s="803">
        <f t="shared" si="1"/>
        <v>1376.6619999999998</v>
      </c>
      <c r="T60" s="907"/>
    </row>
    <row r="61" spans="1:20" ht="15.75" x14ac:dyDescent="0.25">
      <c r="A61" s="794">
        <v>47</v>
      </c>
      <c r="B61" s="812">
        <v>41040</v>
      </c>
      <c r="C61" s="799" t="s">
        <v>317</v>
      </c>
      <c r="D61" s="799">
        <v>61</v>
      </c>
      <c r="E61" s="799">
        <v>617</v>
      </c>
      <c r="F61" s="799"/>
      <c r="G61" s="799">
        <v>1</v>
      </c>
      <c r="H61" s="1295" t="s">
        <v>23</v>
      </c>
      <c r="I61" s="799"/>
      <c r="J61" s="799"/>
      <c r="K61" s="799" t="s">
        <v>334</v>
      </c>
      <c r="L61" s="801">
        <v>2950</v>
      </c>
      <c r="M61" s="802">
        <v>10</v>
      </c>
      <c r="N61" s="803">
        <f>IF(M61=0,"N/A",+L61/M61)</f>
        <v>295</v>
      </c>
      <c r="O61" s="803">
        <f>IF(M61=0,"N/A",+N61/12)</f>
        <v>24.583333333333332</v>
      </c>
      <c r="P61" s="804">
        <v>5</v>
      </c>
      <c r="Q61" s="804">
        <v>4</v>
      </c>
      <c r="R61" s="803">
        <f>IF(M61=0,"N/A",+N61*P61+O61*Q61)</f>
        <v>1573.3333333333333</v>
      </c>
      <c r="S61" s="803">
        <f t="shared" si="1"/>
        <v>1376.6666666666667</v>
      </c>
      <c r="T61" s="907"/>
    </row>
    <row r="62" spans="1:20" ht="15.75" x14ac:dyDescent="0.25">
      <c r="A62" s="794">
        <v>48</v>
      </c>
      <c r="B62" s="812">
        <v>42654</v>
      </c>
      <c r="C62" s="808">
        <v>42775</v>
      </c>
      <c r="D62" s="799">
        <v>61</v>
      </c>
      <c r="E62" s="799">
        <v>615</v>
      </c>
      <c r="F62" s="799"/>
      <c r="G62" s="799">
        <v>5</v>
      </c>
      <c r="H62" s="1295" t="s">
        <v>1373</v>
      </c>
      <c r="I62" s="799"/>
      <c r="J62" s="799" t="s">
        <v>1374</v>
      </c>
      <c r="K62" s="799" t="s">
        <v>334</v>
      </c>
      <c r="L62" s="801">
        <v>50500</v>
      </c>
      <c r="M62" s="802">
        <v>5</v>
      </c>
      <c r="N62" s="803">
        <f>IF(M62=0,"N/A",+L62/M62)</f>
        <v>10100</v>
      </c>
      <c r="O62" s="803">
        <f>IF(M62=0,"N/A",+N62/12)</f>
        <v>841.66666666666663</v>
      </c>
      <c r="P62" s="804"/>
      <c r="Q62" s="804">
        <v>11</v>
      </c>
      <c r="R62" s="803">
        <f>IF(M62=0,"N/A",+N62*P62+O62*Q62)</f>
        <v>9258.3333333333321</v>
      </c>
      <c r="S62" s="803">
        <f t="shared" si="1"/>
        <v>41241.666666666672</v>
      </c>
      <c r="T62" s="907"/>
    </row>
    <row r="63" spans="1:20" ht="15.75" x14ac:dyDescent="0.25">
      <c r="A63" s="794">
        <v>49</v>
      </c>
      <c r="B63" s="812">
        <v>38156</v>
      </c>
      <c r="C63" s="799" t="s">
        <v>317</v>
      </c>
      <c r="D63" s="799">
        <v>61</v>
      </c>
      <c r="E63" s="799">
        <v>617</v>
      </c>
      <c r="F63" s="799"/>
      <c r="G63" s="799">
        <v>12</v>
      </c>
      <c r="H63" s="1295" t="s">
        <v>335</v>
      </c>
      <c r="I63" s="799"/>
      <c r="J63" s="799"/>
      <c r="K63" s="799" t="s">
        <v>334</v>
      </c>
      <c r="L63" s="801">
        <v>696</v>
      </c>
      <c r="M63" s="802">
        <v>10</v>
      </c>
      <c r="N63" s="810"/>
      <c r="O63" s="810"/>
      <c r="P63" s="811">
        <v>10</v>
      </c>
      <c r="Q63" s="811"/>
      <c r="R63" s="810">
        <v>696</v>
      </c>
      <c r="S63" s="810">
        <f t="shared" si="1"/>
        <v>0</v>
      </c>
      <c r="T63" s="907"/>
    </row>
    <row r="64" spans="1:20" ht="15.75" x14ac:dyDescent="0.25">
      <c r="A64" s="794">
        <v>50</v>
      </c>
      <c r="B64" s="812">
        <v>38521</v>
      </c>
      <c r="C64" s="799" t="s">
        <v>317</v>
      </c>
      <c r="D64" s="799">
        <v>61</v>
      </c>
      <c r="E64" s="799">
        <v>617</v>
      </c>
      <c r="F64" s="799"/>
      <c r="G64" s="799">
        <v>50</v>
      </c>
      <c r="H64" s="1295" t="s">
        <v>838</v>
      </c>
      <c r="I64" s="799"/>
      <c r="J64" s="799"/>
      <c r="K64" s="799" t="s">
        <v>334</v>
      </c>
      <c r="L64" s="801">
        <v>275</v>
      </c>
      <c r="M64" s="802">
        <v>10</v>
      </c>
      <c r="N64" s="810"/>
      <c r="O64" s="810"/>
      <c r="P64" s="811">
        <v>10</v>
      </c>
      <c r="Q64" s="811"/>
      <c r="R64" s="810">
        <v>275</v>
      </c>
      <c r="S64" s="810">
        <f t="shared" si="1"/>
        <v>0</v>
      </c>
      <c r="T64" s="907"/>
    </row>
    <row r="65" spans="1:28" ht="31.5" x14ac:dyDescent="0.25">
      <c r="A65" s="794">
        <v>51</v>
      </c>
      <c r="B65" s="812">
        <v>37434</v>
      </c>
      <c r="C65" s="799" t="s">
        <v>317</v>
      </c>
      <c r="D65" s="799">
        <v>61</v>
      </c>
      <c r="E65" s="799">
        <v>617</v>
      </c>
      <c r="F65" s="799"/>
      <c r="G65" s="799">
        <v>9</v>
      </c>
      <c r="H65" s="1295" t="s">
        <v>516</v>
      </c>
      <c r="I65" s="799"/>
      <c r="J65" s="799"/>
      <c r="K65" s="799" t="s">
        <v>334</v>
      </c>
      <c r="L65" s="919">
        <v>1600</v>
      </c>
      <c r="M65" s="802">
        <v>10</v>
      </c>
      <c r="N65" s="810"/>
      <c r="O65" s="810"/>
      <c r="P65" s="811">
        <v>10</v>
      </c>
      <c r="Q65" s="811"/>
      <c r="R65" s="810">
        <v>1600</v>
      </c>
      <c r="S65" s="810">
        <f t="shared" si="1"/>
        <v>0</v>
      </c>
      <c r="T65" s="907"/>
    </row>
    <row r="66" spans="1:28" ht="31.5" x14ac:dyDescent="0.25">
      <c r="A66" s="794">
        <v>52</v>
      </c>
      <c r="B66" s="812">
        <v>37434</v>
      </c>
      <c r="C66" s="799" t="s">
        <v>317</v>
      </c>
      <c r="D66" s="799">
        <v>61</v>
      </c>
      <c r="E66" s="799">
        <v>617</v>
      </c>
      <c r="F66" s="799"/>
      <c r="G66" s="799">
        <v>3</v>
      </c>
      <c r="H66" s="1295" t="s">
        <v>519</v>
      </c>
      <c r="I66" s="799"/>
      <c r="J66" s="799"/>
      <c r="K66" s="799" t="s">
        <v>334</v>
      </c>
      <c r="L66" s="919">
        <v>1500</v>
      </c>
      <c r="M66" s="802">
        <v>10</v>
      </c>
      <c r="N66" s="810"/>
      <c r="O66" s="810"/>
      <c r="P66" s="811">
        <v>10</v>
      </c>
      <c r="Q66" s="811"/>
      <c r="R66" s="810">
        <v>1500</v>
      </c>
      <c r="S66" s="810">
        <f t="shared" si="1"/>
        <v>0</v>
      </c>
      <c r="T66" s="907"/>
    </row>
    <row r="67" spans="1:28" ht="31.5" x14ac:dyDescent="0.25">
      <c r="A67" s="794">
        <v>53</v>
      </c>
      <c r="B67" s="812">
        <v>40787</v>
      </c>
      <c r="C67" s="799" t="s">
        <v>317</v>
      </c>
      <c r="D67" s="799">
        <v>61</v>
      </c>
      <c r="E67" s="799">
        <v>612</v>
      </c>
      <c r="F67" s="799"/>
      <c r="G67" s="799">
        <v>3</v>
      </c>
      <c r="H67" s="1295" t="s">
        <v>726</v>
      </c>
      <c r="I67" s="799"/>
      <c r="J67" s="799"/>
      <c r="K67" s="799" t="s">
        <v>336</v>
      </c>
      <c r="L67" s="801">
        <v>29928</v>
      </c>
      <c r="M67" s="802">
        <v>5</v>
      </c>
      <c r="N67" s="1699"/>
      <c r="O67" s="1699"/>
      <c r="P67" s="1700">
        <v>5</v>
      </c>
      <c r="Q67" s="1700"/>
      <c r="R67" s="1699">
        <v>29928</v>
      </c>
      <c r="S67" s="1699">
        <f t="shared" si="1"/>
        <v>0</v>
      </c>
      <c r="T67" s="907"/>
    </row>
    <row r="68" spans="1:28" ht="15.75" x14ac:dyDescent="0.25">
      <c r="A68" s="794">
        <v>54</v>
      </c>
      <c r="B68" s="812">
        <v>39291</v>
      </c>
      <c r="C68" s="799" t="s">
        <v>317</v>
      </c>
      <c r="D68" s="799">
        <v>61</v>
      </c>
      <c r="E68" s="799">
        <v>612</v>
      </c>
      <c r="F68" s="799"/>
      <c r="G68" s="799">
        <v>1</v>
      </c>
      <c r="H68" s="1295" t="s">
        <v>774</v>
      </c>
      <c r="I68" s="799"/>
      <c r="J68" s="799"/>
      <c r="K68" s="799" t="s">
        <v>336</v>
      </c>
      <c r="L68" s="801">
        <v>2161.02</v>
      </c>
      <c r="M68" s="802">
        <v>10</v>
      </c>
      <c r="N68" s="1699"/>
      <c r="O68" s="1699"/>
      <c r="P68" s="1700">
        <v>10</v>
      </c>
      <c r="Q68" s="1700"/>
      <c r="R68" s="1699">
        <f t="shared" ref="R68:R73" si="2">IF(M68=0,"N/A",+N68*P68+O68*Q68)</f>
        <v>0</v>
      </c>
      <c r="S68" s="1699">
        <f t="shared" si="1"/>
        <v>2161.02</v>
      </c>
      <c r="T68" s="907"/>
    </row>
    <row r="69" spans="1:28" ht="31.5" x14ac:dyDescent="0.25">
      <c r="A69" s="794">
        <v>55</v>
      </c>
      <c r="B69" s="812">
        <v>41990</v>
      </c>
      <c r="C69" s="799" t="s">
        <v>317</v>
      </c>
      <c r="D69" s="799">
        <v>61</v>
      </c>
      <c r="E69" s="799" t="s">
        <v>1107</v>
      </c>
      <c r="F69" s="799"/>
      <c r="G69" s="799">
        <v>1</v>
      </c>
      <c r="H69" s="1295" t="s">
        <v>1144</v>
      </c>
      <c r="I69" s="799"/>
      <c r="J69" s="799"/>
      <c r="K69" s="799" t="s">
        <v>336</v>
      </c>
      <c r="L69" s="801">
        <v>8260</v>
      </c>
      <c r="M69" s="802">
        <v>10</v>
      </c>
      <c r="N69" s="803">
        <f>IF(M69=0,"N/A",+L69/M69)</f>
        <v>826</v>
      </c>
      <c r="O69" s="1618">
        <f>IF(M69=0,"N/A",+N69/12)</f>
        <v>68.833333333333329</v>
      </c>
      <c r="P69" s="804">
        <v>2</v>
      </c>
      <c r="Q69" s="804">
        <v>9</v>
      </c>
      <c r="R69" s="803">
        <f t="shared" si="2"/>
        <v>2271.5</v>
      </c>
      <c r="S69" s="803">
        <f t="shared" si="1"/>
        <v>5988.5</v>
      </c>
      <c r="T69" s="907"/>
    </row>
    <row r="70" spans="1:28" ht="31.5" x14ac:dyDescent="0.25">
      <c r="A70" s="794">
        <v>56</v>
      </c>
      <c r="B70" s="812">
        <v>41990</v>
      </c>
      <c r="C70" s="799" t="s">
        <v>317</v>
      </c>
      <c r="D70" s="799">
        <v>61</v>
      </c>
      <c r="E70" s="799" t="s">
        <v>1107</v>
      </c>
      <c r="F70" s="799"/>
      <c r="G70" s="799">
        <v>1</v>
      </c>
      <c r="H70" s="1295" t="s">
        <v>1038</v>
      </c>
      <c r="I70" s="799"/>
      <c r="J70" s="799"/>
      <c r="K70" s="799" t="s">
        <v>336</v>
      </c>
      <c r="L70" s="801">
        <v>8968</v>
      </c>
      <c r="M70" s="802">
        <v>10</v>
      </c>
      <c r="N70" s="803">
        <f>IF(M70=0,"N/A",+L70/M70)</f>
        <v>896.8</v>
      </c>
      <c r="O70" s="1618">
        <f>IF(M70=0,"N/A",+N70/12)</f>
        <v>74.733333333333334</v>
      </c>
      <c r="P70" s="804">
        <v>2</v>
      </c>
      <c r="Q70" s="804">
        <v>9</v>
      </c>
      <c r="R70" s="803">
        <f t="shared" si="2"/>
        <v>2466.1999999999998</v>
      </c>
      <c r="S70" s="803">
        <f t="shared" si="1"/>
        <v>6501.8</v>
      </c>
      <c r="T70" s="907"/>
    </row>
    <row r="71" spans="1:28" ht="31.5" x14ac:dyDescent="0.25">
      <c r="A71" s="794">
        <v>57</v>
      </c>
      <c r="B71" s="812">
        <v>40099</v>
      </c>
      <c r="C71" s="799" t="s">
        <v>317</v>
      </c>
      <c r="D71" s="799">
        <v>61</v>
      </c>
      <c r="E71" s="799">
        <v>617</v>
      </c>
      <c r="F71" s="799"/>
      <c r="G71" s="799">
        <v>6</v>
      </c>
      <c r="H71" s="1295" t="s">
        <v>517</v>
      </c>
      <c r="I71" s="799"/>
      <c r="J71" s="799" t="s">
        <v>42</v>
      </c>
      <c r="K71" s="799" t="s">
        <v>336</v>
      </c>
      <c r="L71" s="919">
        <v>24000</v>
      </c>
      <c r="M71" s="802">
        <v>10</v>
      </c>
      <c r="N71" s="803">
        <f>IF(M71=0,"N/A",+L71/M71)</f>
        <v>2400</v>
      </c>
      <c r="O71" s="803">
        <f>IF(M71=0,"N/A",+N71/12)</f>
        <v>200</v>
      </c>
      <c r="P71" s="804">
        <v>7</v>
      </c>
      <c r="Q71" s="804">
        <v>11</v>
      </c>
      <c r="R71" s="803">
        <f t="shared" si="2"/>
        <v>19000</v>
      </c>
      <c r="S71" s="803">
        <f t="shared" si="1"/>
        <v>5000</v>
      </c>
      <c r="T71" s="907"/>
    </row>
    <row r="72" spans="1:28" ht="15.75" x14ac:dyDescent="0.25">
      <c r="A72" s="794">
        <v>58</v>
      </c>
      <c r="B72" s="812">
        <v>41801</v>
      </c>
      <c r="C72" s="799" t="s">
        <v>317</v>
      </c>
      <c r="D72" s="799">
        <v>61</v>
      </c>
      <c r="E72" s="799" t="s">
        <v>1115</v>
      </c>
      <c r="F72" s="799"/>
      <c r="G72" s="799">
        <v>1</v>
      </c>
      <c r="H72" s="1295" t="s">
        <v>93</v>
      </c>
      <c r="I72" s="799" t="s">
        <v>961</v>
      </c>
      <c r="J72" s="799"/>
      <c r="K72" s="799" t="s">
        <v>336</v>
      </c>
      <c r="L72" s="801">
        <v>2950</v>
      </c>
      <c r="M72" s="802">
        <v>10</v>
      </c>
      <c r="N72" s="803">
        <f>IF(M72=0,"N/A",+L72/M72)</f>
        <v>295</v>
      </c>
      <c r="O72" s="803">
        <f>IF(M72=0,"N/A",+N72/12)</f>
        <v>24.583333333333332</v>
      </c>
      <c r="P72" s="804">
        <v>3</v>
      </c>
      <c r="Q72" s="804">
        <v>2</v>
      </c>
      <c r="R72" s="803">
        <f t="shared" si="2"/>
        <v>934.16666666666663</v>
      </c>
      <c r="S72" s="803">
        <f t="shared" si="1"/>
        <v>2015.8333333333335</v>
      </c>
      <c r="T72" s="907"/>
    </row>
    <row r="73" spans="1:28" ht="15.75" x14ac:dyDescent="0.25">
      <c r="A73" s="794">
        <v>59</v>
      </c>
      <c r="B73" s="812">
        <v>42265</v>
      </c>
      <c r="C73" s="799" t="s">
        <v>317</v>
      </c>
      <c r="D73" s="799">
        <v>61</v>
      </c>
      <c r="E73" s="799" t="s">
        <v>1108</v>
      </c>
      <c r="F73" s="799"/>
      <c r="G73" s="799">
        <v>1</v>
      </c>
      <c r="H73" s="1295" t="s">
        <v>1279</v>
      </c>
      <c r="I73" s="799"/>
      <c r="J73" s="799" t="s">
        <v>728</v>
      </c>
      <c r="K73" s="922" t="s">
        <v>201</v>
      </c>
      <c r="L73" s="801">
        <v>21240</v>
      </c>
      <c r="M73" s="802">
        <v>10</v>
      </c>
      <c r="N73" s="803">
        <f>+L73/120*Q73</f>
        <v>0</v>
      </c>
      <c r="O73" s="1618">
        <f>IF(M73=0,"N/A",+N73/12)</f>
        <v>0</v>
      </c>
      <c r="P73" s="804">
        <v>2</v>
      </c>
      <c r="Q73" s="804"/>
      <c r="R73" s="803">
        <f t="shared" si="2"/>
        <v>0</v>
      </c>
      <c r="S73" s="803">
        <f t="shared" si="1"/>
        <v>21240</v>
      </c>
      <c r="T73" s="907"/>
    </row>
    <row r="74" spans="1:28" ht="15.75" x14ac:dyDescent="0.25">
      <c r="A74" s="794">
        <v>60</v>
      </c>
      <c r="B74" s="812">
        <v>37015</v>
      </c>
      <c r="C74" s="799" t="s">
        <v>317</v>
      </c>
      <c r="D74" s="799">
        <v>61</v>
      </c>
      <c r="E74" s="799">
        <v>617</v>
      </c>
      <c r="F74" s="799"/>
      <c r="G74" s="799">
        <v>1</v>
      </c>
      <c r="H74" s="1295" t="s">
        <v>171</v>
      </c>
      <c r="I74" s="799" t="s">
        <v>52</v>
      </c>
      <c r="J74" s="799" t="s">
        <v>204</v>
      </c>
      <c r="K74" s="799" t="s">
        <v>201</v>
      </c>
      <c r="L74" s="801">
        <v>1015</v>
      </c>
      <c r="M74" s="802">
        <v>10</v>
      </c>
      <c r="N74" s="810"/>
      <c r="O74" s="810"/>
      <c r="P74" s="811">
        <v>10</v>
      </c>
      <c r="Q74" s="811"/>
      <c r="R74" s="810">
        <v>1015</v>
      </c>
      <c r="S74" s="810">
        <f t="shared" si="1"/>
        <v>0</v>
      </c>
      <c r="T74" s="907"/>
    </row>
    <row r="75" spans="1:28" ht="15.75" x14ac:dyDescent="0.25">
      <c r="A75" s="794">
        <v>61</v>
      </c>
      <c r="B75" s="812">
        <v>42534</v>
      </c>
      <c r="C75" s="837" t="s">
        <v>386</v>
      </c>
      <c r="D75" s="799">
        <v>61</v>
      </c>
      <c r="E75" s="914">
        <v>614</v>
      </c>
      <c r="F75" s="794"/>
      <c r="G75" s="799">
        <v>1</v>
      </c>
      <c r="H75" s="1313" t="s">
        <v>101</v>
      </c>
      <c r="I75" s="799"/>
      <c r="J75" s="799" t="s">
        <v>204</v>
      </c>
      <c r="K75" s="799" t="s">
        <v>201</v>
      </c>
      <c r="L75" s="813">
        <v>6950.2</v>
      </c>
      <c r="M75" s="795">
        <v>3</v>
      </c>
      <c r="N75" s="803">
        <f>IF(M75=0,"N/A",+L75/M75)</f>
        <v>2316.7333333333331</v>
      </c>
      <c r="O75" s="1618">
        <f>IF(M75=0,"N/A",+N75/12)</f>
        <v>193.0611111111111</v>
      </c>
      <c r="P75" s="882">
        <v>1</v>
      </c>
      <c r="Q75" s="882">
        <v>3</v>
      </c>
      <c r="R75" s="803">
        <f>IF(M75=0,"N/A",+N75*P75+O75*Q75)</f>
        <v>2895.9166666666665</v>
      </c>
      <c r="S75" s="803">
        <f t="shared" si="1"/>
        <v>4054.2833333333333</v>
      </c>
      <c r="T75" s="907"/>
    </row>
    <row r="76" spans="1:28" ht="15.75" x14ac:dyDescent="0.25">
      <c r="A76" s="794">
        <v>62</v>
      </c>
      <c r="B76" s="812">
        <v>41705</v>
      </c>
      <c r="C76" s="799" t="s">
        <v>317</v>
      </c>
      <c r="D76" s="799">
        <v>61</v>
      </c>
      <c r="E76" s="799" t="s">
        <v>1108</v>
      </c>
      <c r="F76" s="799"/>
      <c r="G76" s="799">
        <v>1</v>
      </c>
      <c r="H76" s="1313" t="s">
        <v>202</v>
      </c>
      <c r="I76" s="799" t="s">
        <v>1071</v>
      </c>
      <c r="J76" s="799"/>
      <c r="K76" s="799" t="s">
        <v>201</v>
      </c>
      <c r="L76" s="801">
        <v>2371.7199999999998</v>
      </c>
      <c r="M76" s="802">
        <v>10</v>
      </c>
      <c r="N76" s="803">
        <f>IF(M76=0,"N/A",+L76/M76)</f>
        <v>237.17199999999997</v>
      </c>
      <c r="O76" s="1618">
        <f>IF(M76=0,"N/A",+N76/12)</f>
        <v>19.76433333333333</v>
      </c>
      <c r="P76" s="804">
        <v>3</v>
      </c>
      <c r="Q76" s="804">
        <v>6</v>
      </c>
      <c r="R76" s="803">
        <f>IF(M76=0,"N/A",+N76*P76+O76*Q76)</f>
        <v>830.10199999999986</v>
      </c>
      <c r="S76" s="803">
        <f t="shared" si="1"/>
        <v>1541.6179999999999</v>
      </c>
      <c r="T76" s="907"/>
    </row>
    <row r="77" spans="1:28" ht="15.75" x14ac:dyDescent="0.25">
      <c r="A77" s="794">
        <v>63</v>
      </c>
      <c r="B77" s="798">
        <v>40542</v>
      </c>
      <c r="C77" s="895">
        <v>9</v>
      </c>
      <c r="D77" s="799">
        <v>61</v>
      </c>
      <c r="E77" s="799">
        <v>617</v>
      </c>
      <c r="F77" s="795"/>
      <c r="G77" s="795">
        <v>1</v>
      </c>
      <c r="H77" s="1313" t="s">
        <v>115</v>
      </c>
      <c r="I77" s="799">
        <v>4655</v>
      </c>
      <c r="J77" s="799" t="s">
        <v>116</v>
      </c>
      <c r="K77" s="799" t="s">
        <v>201</v>
      </c>
      <c r="L77" s="801">
        <v>2703.96</v>
      </c>
      <c r="M77" s="802">
        <v>10</v>
      </c>
      <c r="N77" s="803">
        <f>IF(M77=0,"N/A",+L77/M77)</f>
        <v>270.39600000000002</v>
      </c>
      <c r="O77" s="803">
        <f>IF(M77=0,"N/A",+N77/12)</f>
        <v>22.533000000000001</v>
      </c>
      <c r="P77" s="882">
        <v>6</v>
      </c>
      <c r="Q77" s="882">
        <v>9</v>
      </c>
      <c r="R77" s="803">
        <f>IF(M77=0,"N/A",+N77*P77+O77*Q77)</f>
        <v>1825.1730000000002</v>
      </c>
      <c r="S77" s="803">
        <f t="shared" si="1"/>
        <v>878.78699999999981</v>
      </c>
      <c r="T77" s="801"/>
      <c r="U77" s="802"/>
      <c r="V77" s="803"/>
      <c r="W77" s="803"/>
      <c r="X77" s="803"/>
      <c r="Y77" s="882"/>
      <c r="Z77" s="882"/>
      <c r="AA77" s="803"/>
      <c r="AB77" s="803"/>
    </row>
    <row r="78" spans="1:28" ht="31.5" x14ac:dyDescent="0.25">
      <c r="A78" s="794">
        <v>64</v>
      </c>
      <c r="B78" s="812">
        <v>37434</v>
      </c>
      <c r="C78" s="799" t="s">
        <v>317</v>
      </c>
      <c r="D78" s="799">
        <v>61</v>
      </c>
      <c r="E78" s="799">
        <v>617</v>
      </c>
      <c r="F78" s="799"/>
      <c r="G78" s="799">
        <v>1</v>
      </c>
      <c r="H78" s="1295" t="s">
        <v>837</v>
      </c>
      <c r="I78" s="799"/>
      <c r="J78" s="799" t="s">
        <v>316</v>
      </c>
      <c r="K78" s="799" t="s">
        <v>201</v>
      </c>
      <c r="L78" s="813">
        <v>400</v>
      </c>
      <c r="M78" s="802">
        <v>10</v>
      </c>
      <c r="N78" s="810"/>
      <c r="O78" s="810"/>
      <c r="P78" s="811">
        <v>10</v>
      </c>
      <c r="Q78" s="811"/>
      <c r="R78" s="810">
        <v>400</v>
      </c>
      <c r="S78" s="810">
        <f t="shared" si="1"/>
        <v>0</v>
      </c>
      <c r="T78" s="907"/>
    </row>
    <row r="79" spans="1:28" ht="31.5" x14ac:dyDescent="0.25">
      <c r="A79" s="794">
        <v>65</v>
      </c>
      <c r="B79" s="812">
        <v>37434</v>
      </c>
      <c r="C79" s="799" t="s">
        <v>317</v>
      </c>
      <c r="D79" s="799">
        <v>61</v>
      </c>
      <c r="E79" s="799">
        <v>617</v>
      </c>
      <c r="F79" s="799"/>
      <c r="G79" s="799">
        <v>1</v>
      </c>
      <c r="H79" s="1295" t="s">
        <v>518</v>
      </c>
      <c r="I79" s="799"/>
      <c r="J79" s="799"/>
      <c r="K79" s="799" t="s">
        <v>1586</v>
      </c>
      <c r="L79" s="801">
        <v>180</v>
      </c>
      <c r="M79" s="802">
        <v>10</v>
      </c>
      <c r="N79" s="810"/>
      <c r="O79" s="810"/>
      <c r="P79" s="811">
        <v>10</v>
      </c>
      <c r="Q79" s="811"/>
      <c r="R79" s="810">
        <v>180</v>
      </c>
      <c r="S79" s="810">
        <f t="shared" ref="S79:S84" si="3">IF(M79=0,"N/A",+L79-R79)</f>
        <v>0</v>
      </c>
      <c r="T79" s="907"/>
    </row>
    <row r="80" spans="1:28" ht="31.5" x14ac:dyDescent="0.25">
      <c r="A80" s="794">
        <v>66</v>
      </c>
      <c r="B80" s="812">
        <v>40310</v>
      </c>
      <c r="C80" s="799" t="s">
        <v>317</v>
      </c>
      <c r="D80" s="799">
        <v>61</v>
      </c>
      <c r="E80" s="799">
        <v>617</v>
      </c>
      <c r="F80" s="799"/>
      <c r="G80" s="799">
        <v>1</v>
      </c>
      <c r="H80" s="1295" t="s">
        <v>574</v>
      </c>
      <c r="I80" s="799" t="s">
        <v>575</v>
      </c>
      <c r="J80" s="799"/>
      <c r="K80" s="799" t="s">
        <v>1586</v>
      </c>
      <c r="L80" s="801">
        <v>18600</v>
      </c>
      <c r="M80" s="802">
        <v>10</v>
      </c>
      <c r="N80" s="803">
        <f>IF(M80=0,"N/A",+L80/M80)</f>
        <v>1860</v>
      </c>
      <c r="O80" s="803">
        <f>IF(M80=0,"N/A",+N80/12)</f>
        <v>155</v>
      </c>
      <c r="P80" s="804">
        <v>7</v>
      </c>
      <c r="Q80" s="804">
        <v>4</v>
      </c>
      <c r="R80" s="803">
        <f>IF(M80=0,"N/A",+N80*P80+O80*Q80)</f>
        <v>13640</v>
      </c>
      <c r="S80" s="803">
        <f t="shared" si="3"/>
        <v>4960</v>
      </c>
      <c r="T80" s="907"/>
    </row>
    <row r="81" spans="1:20" ht="31.5" x14ac:dyDescent="0.25">
      <c r="A81" s="794">
        <v>67</v>
      </c>
      <c r="B81" s="812">
        <v>38875</v>
      </c>
      <c r="C81" s="799" t="s">
        <v>317</v>
      </c>
      <c r="D81" s="799">
        <v>61</v>
      </c>
      <c r="E81" s="799">
        <v>617</v>
      </c>
      <c r="F81" s="799"/>
      <c r="G81" s="799">
        <v>1</v>
      </c>
      <c r="H81" s="1295" t="s">
        <v>337</v>
      </c>
      <c r="I81" s="799"/>
      <c r="J81" s="799"/>
      <c r="K81" s="799" t="s">
        <v>1586</v>
      </c>
      <c r="L81" s="801">
        <v>46632</v>
      </c>
      <c r="M81" s="802">
        <v>10</v>
      </c>
      <c r="N81" s="810"/>
      <c r="O81" s="810"/>
      <c r="P81" s="811">
        <v>10</v>
      </c>
      <c r="Q81" s="811"/>
      <c r="R81" s="810">
        <v>46632</v>
      </c>
      <c r="S81" s="810">
        <v>26000</v>
      </c>
      <c r="T81" s="907"/>
    </row>
    <row r="82" spans="1:20" ht="31.5" x14ac:dyDescent="0.25">
      <c r="A82" s="794">
        <v>68</v>
      </c>
      <c r="B82" s="812">
        <v>38875</v>
      </c>
      <c r="C82" s="799" t="s">
        <v>317</v>
      </c>
      <c r="D82" s="799">
        <v>61</v>
      </c>
      <c r="E82" s="799">
        <v>617</v>
      </c>
      <c r="F82" s="799"/>
      <c r="G82" s="799">
        <v>1</v>
      </c>
      <c r="H82" s="1295" t="s">
        <v>337</v>
      </c>
      <c r="I82" s="799"/>
      <c r="J82" s="799"/>
      <c r="K82" s="799" t="s">
        <v>1586</v>
      </c>
      <c r="L82" s="801">
        <v>26000</v>
      </c>
      <c r="M82" s="802">
        <v>10</v>
      </c>
      <c r="N82" s="1706"/>
      <c r="O82" s="810"/>
      <c r="P82" s="811">
        <v>10</v>
      </c>
      <c r="Q82" s="811"/>
      <c r="R82" s="810">
        <f>IF(M82=0,"N/A",+N82*P82+O82*Q82)</f>
        <v>0</v>
      </c>
      <c r="S82" s="810">
        <f t="shared" si="3"/>
        <v>26000</v>
      </c>
      <c r="T82" s="907"/>
    </row>
    <row r="83" spans="1:20" ht="15.75" x14ac:dyDescent="0.25">
      <c r="A83" s="794">
        <v>69</v>
      </c>
      <c r="B83" s="812">
        <v>37434</v>
      </c>
      <c r="C83" s="799" t="s">
        <v>317</v>
      </c>
      <c r="D83" s="799">
        <v>61</v>
      </c>
      <c r="E83" s="799">
        <v>617</v>
      </c>
      <c r="F83" s="799"/>
      <c r="G83" s="799">
        <v>1</v>
      </c>
      <c r="H83" s="1295" t="s">
        <v>339</v>
      </c>
      <c r="I83" s="799"/>
      <c r="J83" s="892"/>
      <c r="K83" s="799" t="s">
        <v>1586</v>
      </c>
      <c r="L83" s="919">
        <v>150000</v>
      </c>
      <c r="M83" s="802">
        <v>10</v>
      </c>
      <c r="N83" s="810"/>
      <c r="O83" s="810"/>
      <c r="P83" s="811">
        <v>10</v>
      </c>
      <c r="Q83" s="811"/>
      <c r="R83" s="810">
        <v>150000</v>
      </c>
      <c r="S83" s="810">
        <f t="shared" si="3"/>
        <v>0</v>
      </c>
    </row>
    <row r="84" spans="1:20" ht="15.75" x14ac:dyDescent="0.25">
      <c r="A84" s="794">
        <v>70</v>
      </c>
      <c r="B84" s="812">
        <v>42550</v>
      </c>
      <c r="C84" s="799">
        <v>6</v>
      </c>
      <c r="D84" s="799">
        <v>61</v>
      </c>
      <c r="E84" s="799">
        <v>617</v>
      </c>
      <c r="F84" s="799"/>
      <c r="G84" s="799">
        <v>2</v>
      </c>
      <c r="H84" s="1295" t="s">
        <v>1397</v>
      </c>
      <c r="I84" s="799"/>
      <c r="J84" s="892" t="s">
        <v>1399</v>
      </c>
      <c r="K84" s="799" t="s">
        <v>1603</v>
      </c>
      <c r="L84" s="919">
        <v>8658.36</v>
      </c>
      <c r="M84" s="802">
        <v>10</v>
      </c>
      <c r="N84" s="1613">
        <f>IF(M84=0,"N/A",+L84/M84)</f>
        <v>865.83600000000001</v>
      </c>
      <c r="O84" s="1613">
        <f>IF(M84=0,"N/A",+N84/12)</f>
        <v>72.153000000000006</v>
      </c>
      <c r="P84" s="906">
        <v>1</v>
      </c>
      <c r="Q84" s="906">
        <v>3</v>
      </c>
      <c r="R84" s="1613">
        <f>IF(M84=0,"N/A",+N84*P84+O84*Q84)</f>
        <v>1082.2950000000001</v>
      </c>
      <c r="S84" s="1613">
        <f t="shared" si="3"/>
        <v>7576.0650000000005</v>
      </c>
    </row>
    <row r="85" spans="1:20" ht="15.75" x14ac:dyDescent="0.25">
      <c r="A85" s="794"/>
      <c r="B85" s="892"/>
      <c r="C85" s="892"/>
      <c r="D85" s="799"/>
      <c r="E85" s="923"/>
      <c r="F85" s="799"/>
      <c r="G85" s="892"/>
      <c r="H85" s="1449"/>
      <c r="I85" s="892"/>
      <c r="J85" s="892"/>
      <c r="K85" s="892"/>
      <c r="L85" s="912">
        <f>SUM(L15:L83)</f>
        <v>1390433.8699999999</v>
      </c>
      <c r="M85" s="912"/>
      <c r="N85" s="912">
        <f>SUM(N15:N84)</f>
        <v>97298.451333333331</v>
      </c>
      <c r="O85" s="912">
        <f>SUM(O15:O84)</f>
        <v>8108.204277777777</v>
      </c>
      <c r="P85" s="912"/>
      <c r="Q85" s="1809"/>
      <c r="R85" s="912">
        <f>SUM(R15:R83)</f>
        <v>776402.40491666633</v>
      </c>
      <c r="S85" s="912">
        <f>SUM(S15:S83)</f>
        <v>640031.46508333355</v>
      </c>
      <c r="T85" s="907"/>
    </row>
    <row r="86" spans="1:20" ht="15.75" x14ac:dyDescent="0.25">
      <c r="A86" s="792"/>
      <c r="B86" s="792"/>
      <c r="C86" s="792"/>
      <c r="D86" s="792"/>
      <c r="E86" s="792"/>
      <c r="F86" s="792"/>
      <c r="G86" s="792"/>
      <c r="H86" s="1431"/>
      <c r="I86" s="792"/>
      <c r="J86" s="792"/>
      <c r="K86" s="924"/>
      <c r="L86" s="792"/>
      <c r="M86" s="792"/>
      <c r="N86" s="792"/>
      <c r="O86" s="925"/>
      <c r="P86" s="792"/>
      <c r="Q86" s="792"/>
      <c r="R86" s="792"/>
    </row>
    <row r="87" spans="1:20" ht="15.75" x14ac:dyDescent="0.25">
      <c r="A87" s="792"/>
      <c r="B87" s="792"/>
      <c r="C87" s="792"/>
      <c r="D87" s="1711">
        <v>611</v>
      </c>
      <c r="E87" s="1652">
        <v>225.89</v>
      </c>
      <c r="F87" s="792"/>
      <c r="G87" s="792"/>
      <c r="H87" s="1431"/>
      <c r="I87" s="792"/>
      <c r="J87" s="792"/>
      <c r="K87" s="924"/>
      <c r="L87" s="792"/>
      <c r="M87" s="792"/>
      <c r="N87" s="792"/>
      <c r="O87" s="925"/>
      <c r="P87" s="792"/>
      <c r="Q87" s="792"/>
      <c r="R87" s="792"/>
    </row>
    <row r="88" spans="1:20" ht="15.75" x14ac:dyDescent="0.25">
      <c r="A88" s="792"/>
      <c r="B88" s="792"/>
      <c r="C88" s="792"/>
      <c r="D88" s="1711">
        <v>612</v>
      </c>
      <c r="E88" s="1652">
        <v>278.72000000000003</v>
      </c>
      <c r="F88" s="792"/>
      <c r="G88" s="792"/>
      <c r="H88" s="1431"/>
      <c r="I88" s="792"/>
      <c r="J88" s="792"/>
      <c r="K88" s="924"/>
      <c r="L88" s="792"/>
      <c r="M88" s="792"/>
      <c r="N88" s="792"/>
      <c r="O88" s="925"/>
      <c r="P88" s="792"/>
      <c r="Q88" s="792"/>
      <c r="R88" s="792"/>
    </row>
    <row r="89" spans="1:20" ht="15.75" x14ac:dyDescent="0.25">
      <c r="A89" s="792"/>
      <c r="B89" s="792"/>
      <c r="C89" s="792"/>
      <c r="D89" s="1711">
        <v>614</v>
      </c>
      <c r="E89" s="1652">
        <v>5733.04</v>
      </c>
      <c r="F89" s="792"/>
      <c r="G89" s="792"/>
      <c r="H89" s="1431"/>
      <c r="I89" s="792"/>
      <c r="J89" s="792"/>
      <c r="K89" s="924"/>
      <c r="L89" s="792"/>
      <c r="M89" s="792"/>
      <c r="N89" s="792"/>
      <c r="O89" s="925"/>
      <c r="P89" s="792"/>
      <c r="Q89" s="792"/>
      <c r="R89" s="792"/>
    </row>
    <row r="90" spans="1:20" ht="15.75" x14ac:dyDescent="0.25">
      <c r="A90" s="792"/>
      <c r="B90" s="792"/>
      <c r="C90" s="792"/>
      <c r="D90" s="1711">
        <v>615</v>
      </c>
      <c r="E90" s="1652">
        <v>841.67</v>
      </c>
      <c r="F90" s="792"/>
      <c r="G90" s="792"/>
      <c r="H90" s="1431"/>
      <c r="I90" s="1711"/>
      <c r="J90" s="792"/>
      <c r="K90" s="924"/>
      <c r="L90" s="792"/>
      <c r="M90" s="792"/>
      <c r="N90" s="792"/>
      <c r="O90" s="925"/>
      <c r="P90" s="792"/>
      <c r="Q90" s="792"/>
      <c r="R90" s="792"/>
    </row>
    <row r="91" spans="1:20" ht="15.75" x14ac:dyDescent="0.25">
      <c r="A91" s="792"/>
      <c r="B91" s="792"/>
      <c r="C91" s="792"/>
      <c r="D91" s="1711">
        <v>617</v>
      </c>
      <c r="E91" s="1652">
        <v>1166.55</v>
      </c>
      <c r="F91" s="792"/>
      <c r="G91" s="792"/>
      <c r="H91" s="1431"/>
      <c r="I91" s="792"/>
      <c r="J91" s="792"/>
      <c r="K91" s="924"/>
      <c r="L91" s="792"/>
      <c r="M91" s="792"/>
      <c r="N91" s="792"/>
      <c r="O91" s="925"/>
      <c r="P91" s="792"/>
      <c r="Q91" s="792"/>
      <c r="R91" s="792"/>
    </row>
    <row r="92" spans="1:20" ht="15" customHeight="1" x14ac:dyDescent="0.25">
      <c r="A92" s="792"/>
      <c r="B92" s="792"/>
      <c r="C92" s="792"/>
      <c r="D92" s="1711">
        <v>619</v>
      </c>
      <c r="E92" s="1652">
        <v>24.58</v>
      </c>
      <c r="F92" s="792"/>
      <c r="G92" s="792"/>
      <c r="H92" s="1431"/>
      <c r="I92" s="792"/>
      <c r="J92" s="792"/>
      <c r="K92" s="792"/>
      <c r="L92" s="817"/>
      <c r="M92" s="817"/>
      <c r="N92" s="792"/>
      <c r="O92" s="792"/>
      <c r="P92" s="792"/>
      <c r="Q92" s="792"/>
      <c r="R92" s="792"/>
      <c r="S92" s="792"/>
    </row>
    <row r="93" spans="1:20" ht="15" customHeight="1" x14ac:dyDescent="0.25">
      <c r="A93" s="792"/>
      <c r="B93" s="792"/>
      <c r="C93" s="792"/>
      <c r="D93" s="1711"/>
      <c r="E93" s="1652">
        <f>SUM(E87:E92)</f>
        <v>8270.4499999999989</v>
      </c>
      <c r="F93" s="792"/>
      <c r="G93" s="792"/>
      <c r="H93" s="1431"/>
      <c r="I93" s="792"/>
      <c r="J93" s="792"/>
      <c r="K93" s="792"/>
      <c r="L93" s="817"/>
      <c r="M93" s="817"/>
      <c r="N93" s="792"/>
      <c r="O93" s="792"/>
      <c r="P93" s="792"/>
      <c r="Q93" s="792"/>
      <c r="R93" s="792"/>
      <c r="S93" s="792"/>
    </row>
    <row r="94" spans="1:20" ht="15" customHeight="1" x14ac:dyDescent="0.25">
      <c r="A94" s="792"/>
      <c r="B94" s="792"/>
      <c r="C94" s="792"/>
      <c r="D94" s="1711"/>
      <c r="E94" s="1711"/>
      <c r="F94" s="792"/>
      <c r="G94" s="792"/>
      <c r="H94" s="1431"/>
      <c r="I94" s="792"/>
      <c r="J94" s="792"/>
      <c r="K94" s="792"/>
      <c r="L94" s="817"/>
      <c r="M94" s="817"/>
      <c r="N94" s="792"/>
      <c r="O94" s="792"/>
      <c r="P94" s="792"/>
      <c r="Q94" s="792"/>
      <c r="R94" s="792"/>
      <c r="S94" s="792"/>
    </row>
    <row r="95" spans="1:20" ht="15" customHeight="1" x14ac:dyDescent="0.25">
      <c r="A95" s="792"/>
      <c r="B95" s="792"/>
      <c r="C95" s="792"/>
      <c r="D95" s="1711"/>
      <c r="E95" s="1711"/>
      <c r="F95" s="792"/>
      <c r="G95" s="792"/>
      <c r="H95" s="1431"/>
      <c r="I95" s="792"/>
      <c r="J95" s="792"/>
      <c r="K95" s="792"/>
      <c r="L95" s="817"/>
      <c r="M95" s="817"/>
      <c r="N95" s="792"/>
      <c r="O95" s="792"/>
      <c r="P95" s="792"/>
      <c r="Q95" s="792"/>
      <c r="R95" s="792"/>
      <c r="S95" s="792"/>
    </row>
    <row r="96" spans="1:20" ht="15" customHeight="1" x14ac:dyDescent="0.25">
      <c r="A96" s="792"/>
      <c r="B96" s="792"/>
      <c r="C96" s="792"/>
      <c r="D96" s="792"/>
      <c r="E96" s="792"/>
      <c r="F96" s="792"/>
      <c r="G96" s="792"/>
      <c r="H96" s="1431"/>
      <c r="I96" s="792"/>
      <c r="J96" s="792"/>
      <c r="K96" s="792"/>
      <c r="L96" s="817"/>
      <c r="M96" s="817"/>
      <c r="N96" s="792"/>
      <c r="O96" s="792"/>
      <c r="P96" s="792"/>
      <c r="Q96" s="792"/>
      <c r="R96" s="792"/>
      <c r="S96" s="792"/>
    </row>
    <row r="97" spans="1:19" ht="15" customHeight="1" x14ac:dyDescent="0.25">
      <c r="A97" s="792"/>
      <c r="B97" s="792"/>
      <c r="C97" s="792"/>
      <c r="D97" s="792"/>
      <c r="E97" s="792"/>
      <c r="F97" s="792"/>
      <c r="G97" s="792"/>
      <c r="H97" s="1431"/>
      <c r="I97" s="792"/>
      <c r="J97" s="792"/>
      <c r="K97" s="792"/>
      <c r="L97" s="817"/>
      <c r="M97" s="817"/>
      <c r="N97" s="792"/>
      <c r="O97" s="792"/>
      <c r="P97" s="792"/>
      <c r="Q97" s="792"/>
      <c r="R97" s="792"/>
      <c r="S97" s="792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48"/>
      <c r="Q98" s="1048"/>
      <c r="R98" s="1048"/>
      <c r="S98" s="1048"/>
    </row>
    <row r="99" spans="1:19" s="115" customFormat="1" x14ac:dyDescent="0.3">
      <c r="A99" s="1992" t="s">
        <v>51</v>
      </c>
      <c r="B99" s="1992"/>
      <c r="C99" s="1992"/>
      <c r="D99" s="1992"/>
      <c r="E99" s="1992"/>
      <c r="F99" s="1992"/>
      <c r="G99" s="1992"/>
      <c r="H99" s="116"/>
      <c r="I99" s="1993" t="s">
        <v>1620</v>
      </c>
      <c r="J99" s="1993"/>
      <c r="K99" s="1993"/>
      <c r="L99" s="1993"/>
      <c r="M99" s="1993"/>
      <c r="O99" s="1105"/>
      <c r="P99" s="1992" t="s">
        <v>1621</v>
      </c>
      <c r="Q99" s="1992"/>
      <c r="R99" s="1992"/>
      <c r="S99" s="1992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A8" zoomScale="90" zoomScaleNormal="90" workbookViewId="0">
      <selection activeCell="Q23" sqref="Q23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78" t="s">
        <v>0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1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2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3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1822" t="s">
        <v>1806</v>
      </c>
      <c r="L15" s="545"/>
      <c r="M15" s="489"/>
      <c r="N15" s="489"/>
      <c r="O15" s="489"/>
      <c r="P15" s="489"/>
      <c r="Q15" s="489"/>
      <c r="R15" s="489"/>
      <c r="S15" s="489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6" t="s">
        <v>7</v>
      </c>
      <c r="E17" s="176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7" t="s">
        <v>493</v>
      </c>
      <c r="N17" s="177" t="s">
        <v>494</v>
      </c>
      <c r="O17" s="177" t="s">
        <v>495</v>
      </c>
      <c r="P17" s="143" t="s">
        <v>926</v>
      </c>
      <c r="Q17" s="143" t="s">
        <v>926</v>
      </c>
      <c r="R17" s="144" t="s">
        <v>494</v>
      </c>
      <c r="S17" s="177" t="s">
        <v>498</v>
      </c>
    </row>
    <row r="18" spans="1:21" ht="15" x14ac:dyDescent="0.3">
      <c r="A18" s="86"/>
      <c r="B18" s="179"/>
      <c r="C18" s="84" t="s">
        <v>16</v>
      </c>
      <c r="D18" s="180"/>
      <c r="E18" s="181" t="s">
        <v>7</v>
      </c>
      <c r="F18" s="84"/>
      <c r="G18" s="84"/>
      <c r="H18" s="179"/>
      <c r="I18" s="84"/>
      <c r="J18" s="179"/>
      <c r="K18" s="179"/>
      <c r="L18" s="84" t="s">
        <v>17</v>
      </c>
      <c r="M18" s="227" t="s">
        <v>499</v>
      </c>
      <c r="N18" s="177" t="s">
        <v>500</v>
      </c>
      <c r="O18" s="177" t="s">
        <v>501</v>
      </c>
      <c r="P18" s="397" t="s">
        <v>502</v>
      </c>
      <c r="Q18" s="397" t="s">
        <v>503</v>
      </c>
      <c r="R18" s="144" t="s">
        <v>1808</v>
      </c>
      <c r="S18" s="177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4">
        <v>13</v>
      </c>
      <c r="N19" s="224">
        <v>14</v>
      </c>
      <c r="O19" s="224">
        <v>15</v>
      </c>
      <c r="P19" s="224">
        <v>16</v>
      </c>
      <c r="Q19" s="224">
        <v>17</v>
      </c>
      <c r="R19" s="224">
        <v>18</v>
      </c>
      <c r="S19" s="224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3">
        <v>10</v>
      </c>
      <c r="N20" s="89"/>
      <c r="O20" s="89"/>
      <c r="P20" s="194">
        <v>10</v>
      </c>
      <c r="Q20" s="194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3">
        <v>10</v>
      </c>
      <c r="N21" s="97">
        <f>IF(M21=0,"N/A",+L21/M21)</f>
        <v>384.54</v>
      </c>
      <c r="O21" s="1660">
        <f>IF(M21=0,"N/A",+N21/12)</f>
        <v>32.045000000000002</v>
      </c>
      <c r="P21" s="187">
        <v>5</v>
      </c>
      <c r="Q21" s="187">
        <v>10</v>
      </c>
      <c r="R21" s="101">
        <f>IF(M21=0,"N/A",+N21*P21+O21*Q21)</f>
        <v>2243.15</v>
      </c>
      <c r="S21" s="101">
        <f>IF(M21=0,"N/A",+L21-R21)</f>
        <v>1602.25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3">
        <v>10</v>
      </c>
      <c r="N22" s="97">
        <f>IF(M22=0,"N/A",+L22/M22)</f>
        <v>591.404</v>
      </c>
      <c r="O22" s="1660">
        <f>IF(M22=0,"N/A",+N22/12)</f>
        <v>49.283666666666669</v>
      </c>
      <c r="P22" s="187">
        <v>5</v>
      </c>
      <c r="Q22" s="187">
        <v>10</v>
      </c>
      <c r="R22" s="101">
        <f>IF(M22=0,"N/A",+N22*P22+O22*Q22)</f>
        <v>3449.8566666666666</v>
      </c>
      <c r="S22" s="101">
        <f>IF(M22=0,"N/A",+L22-R22)</f>
        <v>2464.1833333333334</v>
      </c>
    </row>
    <row r="23" spans="1:21" ht="15" x14ac:dyDescent="0.3">
      <c r="A23" s="84">
        <v>4</v>
      </c>
      <c r="B23" s="201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69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5">
        <v>2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5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3">
        <f>SUM(L20:L24)</f>
        <v>24005.17</v>
      </c>
      <c r="M25" s="213"/>
      <c r="N25" s="213">
        <f t="shared" ref="N25:S25" si="0">SUM(N20:N24)</f>
        <v>975.94399999999996</v>
      </c>
      <c r="O25" s="213">
        <f t="shared" si="0"/>
        <v>81.328666666666663</v>
      </c>
      <c r="P25" s="213"/>
      <c r="Q25" s="213"/>
      <c r="R25" s="213">
        <f>SUM(R20:R24)</f>
        <v>19938.736666666664</v>
      </c>
      <c r="S25" s="213">
        <f t="shared" si="0"/>
        <v>4066.4333333333334</v>
      </c>
      <c r="T25" s="909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697">
        <v>617</v>
      </c>
      <c r="D28" s="1622"/>
      <c r="E28" s="1697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19"/>
      <c r="G34" s="219"/>
      <c r="H34" s="117"/>
      <c r="I34" s="219"/>
      <c r="J34" s="220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4"/>
      <c r="B35" s="1979" t="s">
        <v>51</v>
      </c>
      <c r="C35" s="1979"/>
      <c r="D35" s="1979"/>
      <c r="E35" s="1979"/>
      <c r="F35" s="1979"/>
      <c r="G35" s="173"/>
      <c r="H35" s="1979" t="s">
        <v>929</v>
      </c>
      <c r="I35" s="1979"/>
      <c r="J35" s="1979"/>
      <c r="K35" s="1979"/>
      <c r="L35" s="175"/>
      <c r="M35" s="175"/>
      <c r="N35" s="174"/>
      <c r="O35" s="1979" t="s">
        <v>928</v>
      </c>
      <c r="P35" s="1980"/>
      <c r="Q35" s="1980"/>
      <c r="R35" s="1980"/>
      <c r="S35" s="174"/>
    </row>
    <row r="36" spans="1:19" x14ac:dyDescent="0.2">
      <c r="A36" s="1"/>
    </row>
    <row r="37" spans="1:19" x14ac:dyDescent="0.2">
      <c r="A37" s="1"/>
      <c r="B37" s="1"/>
      <c r="C37" s="1"/>
      <c r="D37" s="1722"/>
      <c r="E37" s="1722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7">
    <mergeCell ref="O35:R35"/>
    <mergeCell ref="B35:F35"/>
    <mergeCell ref="H35:K35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17" zoomScale="80" zoomScaleNormal="80" workbookViewId="0">
      <selection activeCell="Q39" sqref="Q39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978" t="s">
        <v>0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1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2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8" t="s">
        <v>3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96" t="s">
        <v>1806</v>
      </c>
      <c r="B16" s="1996"/>
      <c r="C16" s="1996"/>
      <c r="D16" s="1996"/>
      <c r="E16" s="1996"/>
      <c r="F16" s="1996"/>
      <c r="G16" s="1996"/>
      <c r="H16" s="1996"/>
      <c r="I16" s="1996"/>
      <c r="J16" s="1996"/>
      <c r="K16" s="1996"/>
      <c r="L16" s="1996"/>
      <c r="M16" s="1996"/>
      <c r="N16" s="1996"/>
      <c r="O16" s="1996"/>
      <c r="P16" s="1996"/>
      <c r="Q16" s="1996"/>
      <c r="R16" s="1996"/>
      <c r="S16" s="1996"/>
    </row>
    <row r="17" spans="1:19" x14ac:dyDescent="0.2">
      <c r="A17" s="80"/>
      <c r="B17" s="80"/>
      <c r="C17" s="80"/>
      <c r="D17" s="80"/>
      <c r="E17" s="80"/>
      <c r="F17" s="80"/>
      <c r="G17" s="80"/>
      <c r="H17" s="1151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33">
        <v>8</v>
      </c>
      <c r="I19" s="84">
        <v>9</v>
      </c>
      <c r="J19" s="84">
        <v>10</v>
      </c>
      <c r="K19" s="84">
        <v>11</v>
      </c>
      <c r="L19" s="84">
        <v>12</v>
      </c>
      <c r="M19" s="227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38" customFormat="1" ht="15" x14ac:dyDescent="0.2">
      <c r="A20" s="956">
        <v>1</v>
      </c>
      <c r="B20" s="333">
        <v>39483</v>
      </c>
      <c r="C20" s="334" t="s">
        <v>317</v>
      </c>
      <c r="D20" s="334">
        <v>61</v>
      </c>
      <c r="E20" s="334">
        <v>617</v>
      </c>
      <c r="F20" s="1155"/>
      <c r="G20" s="334">
        <v>1</v>
      </c>
      <c r="H20" s="1036" t="s">
        <v>55</v>
      </c>
      <c r="I20" s="1155"/>
      <c r="J20" s="334" t="s">
        <v>24</v>
      </c>
      <c r="K20" s="1156" t="s">
        <v>1587</v>
      </c>
      <c r="L20" s="1037">
        <v>3024</v>
      </c>
      <c r="M20" s="338">
        <v>10</v>
      </c>
      <c r="N20" s="339">
        <f>IF(M20=0,"N/A",+L20/M20)</f>
        <v>302.39999999999998</v>
      </c>
      <c r="O20" s="1654">
        <f>IF(M20=0,"N/A",+N20/12)</f>
        <v>25.2</v>
      </c>
      <c r="P20" s="1157">
        <v>9</v>
      </c>
      <c r="Q20" s="1157">
        <v>7</v>
      </c>
      <c r="R20" s="339">
        <f>IF(M20=0,"N/A",+N20*P20+O20*Q20)</f>
        <v>2898</v>
      </c>
      <c r="S20" s="339">
        <f t="shared" ref="S20:S34" si="0">IF(M20=0,"N/A",+L20-R20)</f>
        <v>126</v>
      </c>
    </row>
    <row r="21" spans="1:19" s="1038" customFormat="1" ht="15" x14ac:dyDescent="0.2">
      <c r="A21" s="1158">
        <v>2</v>
      </c>
      <c r="B21" s="1159">
        <v>36889</v>
      </c>
      <c r="C21" s="334" t="s">
        <v>317</v>
      </c>
      <c r="D21" s="1160">
        <v>61</v>
      </c>
      <c r="E21" s="334">
        <v>614</v>
      </c>
      <c r="F21" s="1161"/>
      <c r="G21" s="1162">
        <v>1</v>
      </c>
      <c r="H21" s="1163" t="s">
        <v>126</v>
      </c>
      <c r="I21" s="1161"/>
      <c r="J21" s="1162" t="s">
        <v>834</v>
      </c>
      <c r="K21" s="1156" t="s">
        <v>1587</v>
      </c>
      <c r="L21" s="1164">
        <v>8500</v>
      </c>
      <c r="M21" s="1165">
        <v>3</v>
      </c>
      <c r="N21" s="952"/>
      <c r="O21" s="952"/>
      <c r="P21" s="1166">
        <v>3</v>
      </c>
      <c r="Q21" s="1166"/>
      <c r="R21" s="952">
        <v>8500</v>
      </c>
      <c r="S21" s="952">
        <f t="shared" si="0"/>
        <v>0</v>
      </c>
    </row>
    <row r="22" spans="1:19" s="1038" customFormat="1" ht="15" x14ac:dyDescent="0.2">
      <c r="A22" s="956">
        <v>3</v>
      </c>
      <c r="B22" s="1159">
        <v>36889</v>
      </c>
      <c r="C22" s="334" t="s">
        <v>317</v>
      </c>
      <c r="D22" s="1160">
        <v>61</v>
      </c>
      <c r="E22" s="334">
        <v>614</v>
      </c>
      <c r="F22" s="1161"/>
      <c r="G22" s="1162">
        <v>1</v>
      </c>
      <c r="H22" s="1163" t="s">
        <v>30</v>
      </c>
      <c r="I22" s="1161"/>
      <c r="J22" s="1162" t="s">
        <v>129</v>
      </c>
      <c r="K22" s="1156" t="s">
        <v>1587</v>
      </c>
      <c r="L22" s="1164">
        <v>650</v>
      </c>
      <c r="M22" s="1165">
        <v>3</v>
      </c>
      <c r="N22" s="952"/>
      <c r="O22" s="952"/>
      <c r="P22" s="1166">
        <v>3</v>
      </c>
      <c r="Q22" s="1166"/>
      <c r="R22" s="952">
        <v>650</v>
      </c>
      <c r="S22" s="952">
        <f t="shared" si="0"/>
        <v>0</v>
      </c>
    </row>
    <row r="23" spans="1:19" s="1038" customFormat="1" ht="15" x14ac:dyDescent="0.2">
      <c r="A23" s="1158">
        <v>4</v>
      </c>
      <c r="B23" s="333">
        <v>36889</v>
      </c>
      <c r="C23" s="334" t="s">
        <v>317</v>
      </c>
      <c r="D23" s="334">
        <v>61</v>
      </c>
      <c r="E23" s="334">
        <v>614</v>
      </c>
      <c r="F23" s="1167"/>
      <c r="G23" s="1156">
        <v>1</v>
      </c>
      <c r="H23" s="336" t="s">
        <v>31</v>
      </c>
      <c r="I23" s="1167"/>
      <c r="J23" s="1156" t="s">
        <v>74</v>
      </c>
      <c r="K23" s="1156" t="s">
        <v>1587</v>
      </c>
      <c r="L23" s="1037">
        <v>9500</v>
      </c>
      <c r="M23" s="338">
        <v>3</v>
      </c>
      <c r="N23" s="952"/>
      <c r="O23" s="952"/>
      <c r="P23" s="1166">
        <v>3</v>
      </c>
      <c r="Q23" s="1166"/>
      <c r="R23" s="952">
        <v>9500</v>
      </c>
      <c r="S23" s="952">
        <f t="shared" si="0"/>
        <v>0</v>
      </c>
    </row>
    <row r="24" spans="1:19" s="1038" customFormat="1" ht="15" x14ac:dyDescent="0.2">
      <c r="A24" s="956">
        <v>5</v>
      </c>
      <c r="B24" s="333">
        <v>36889</v>
      </c>
      <c r="C24" s="334" t="s">
        <v>317</v>
      </c>
      <c r="D24" s="334">
        <v>61</v>
      </c>
      <c r="E24" s="334">
        <v>614</v>
      </c>
      <c r="F24" s="1167"/>
      <c r="G24" s="1156">
        <v>1</v>
      </c>
      <c r="H24" s="336" t="s">
        <v>88</v>
      </c>
      <c r="I24" s="1167"/>
      <c r="J24" s="1156" t="s">
        <v>134</v>
      </c>
      <c r="K24" s="1156" t="s">
        <v>1587</v>
      </c>
      <c r="L24" s="1037">
        <v>100</v>
      </c>
      <c r="M24" s="338">
        <v>3</v>
      </c>
      <c r="N24" s="952"/>
      <c r="O24" s="952"/>
      <c r="P24" s="1166">
        <v>3</v>
      </c>
      <c r="Q24" s="1166"/>
      <c r="R24" s="952">
        <v>100</v>
      </c>
      <c r="S24" s="952">
        <f t="shared" si="0"/>
        <v>0</v>
      </c>
    </row>
    <row r="25" spans="1:19" s="1038" customFormat="1" ht="30" x14ac:dyDescent="0.2">
      <c r="A25" s="1158">
        <v>6</v>
      </c>
      <c r="B25" s="333">
        <v>41801</v>
      </c>
      <c r="C25" s="334" t="s">
        <v>317</v>
      </c>
      <c r="D25" s="334">
        <v>61</v>
      </c>
      <c r="E25" s="334" t="s">
        <v>1106</v>
      </c>
      <c r="F25" s="1167"/>
      <c r="G25" s="1156">
        <v>1</v>
      </c>
      <c r="H25" s="336" t="s">
        <v>1067</v>
      </c>
      <c r="I25" s="1167"/>
      <c r="J25" s="1156"/>
      <c r="K25" s="1156" t="s">
        <v>1587</v>
      </c>
      <c r="L25" s="1037">
        <v>2124</v>
      </c>
      <c r="M25" s="338">
        <v>10</v>
      </c>
      <c r="N25" s="339">
        <f>IF(M25=0,"N/A",+L25/M25)</f>
        <v>212.4</v>
      </c>
      <c r="O25" s="1654">
        <f>IF(M25=0,"N/A",+N25/12)</f>
        <v>17.7</v>
      </c>
      <c r="P25" s="1157">
        <v>3</v>
      </c>
      <c r="Q25" s="1157">
        <v>3</v>
      </c>
      <c r="R25" s="339">
        <f>IF(M25=0,"N/A",+N25*P25+O25*Q25)</f>
        <v>690.30000000000007</v>
      </c>
      <c r="S25" s="339">
        <f t="shared" si="0"/>
        <v>1433.6999999999998</v>
      </c>
    </row>
    <row r="26" spans="1:19" s="1038" customFormat="1" ht="30" x14ac:dyDescent="0.2">
      <c r="A26" s="956">
        <v>7</v>
      </c>
      <c r="B26" s="333">
        <v>41801</v>
      </c>
      <c r="C26" s="334" t="s">
        <v>317</v>
      </c>
      <c r="D26" s="334">
        <v>61</v>
      </c>
      <c r="E26" s="334" t="s">
        <v>1107</v>
      </c>
      <c r="F26" s="1167"/>
      <c r="G26" s="1156">
        <v>6</v>
      </c>
      <c r="H26" s="336" t="s">
        <v>1068</v>
      </c>
      <c r="I26" s="1167"/>
      <c r="J26" s="1156"/>
      <c r="K26" s="1156" t="s">
        <v>1587</v>
      </c>
      <c r="L26" s="1037">
        <v>27357.119999999999</v>
      </c>
      <c r="M26" s="338">
        <v>10</v>
      </c>
      <c r="N26" s="339">
        <f>IF(M26=0,"N/A",+L26/M26)</f>
        <v>2735.712</v>
      </c>
      <c r="O26" s="1654">
        <f>IF(M26=0,"N/A",+N26/12)</f>
        <v>227.976</v>
      </c>
      <c r="P26" s="1157">
        <v>3</v>
      </c>
      <c r="Q26" s="1157">
        <v>3</v>
      </c>
      <c r="R26" s="339">
        <f>IF(M26=0,"N/A",+N26*P26+O26*Q26)</f>
        <v>8891.0640000000003</v>
      </c>
      <c r="S26" s="339">
        <f t="shared" si="0"/>
        <v>18466.055999999997</v>
      </c>
    </row>
    <row r="27" spans="1:19" s="1038" customFormat="1" ht="15" x14ac:dyDescent="0.2">
      <c r="A27" s="1158">
        <v>8</v>
      </c>
      <c r="B27" s="333">
        <v>41926</v>
      </c>
      <c r="C27" s="334" t="s">
        <v>317</v>
      </c>
      <c r="D27" s="334">
        <v>61</v>
      </c>
      <c r="E27" s="334" t="s">
        <v>1107</v>
      </c>
      <c r="F27" s="1167"/>
      <c r="G27" s="1156">
        <v>1</v>
      </c>
      <c r="H27" s="336" t="s">
        <v>1065</v>
      </c>
      <c r="I27" s="1167"/>
      <c r="J27" s="1156" t="s">
        <v>1066</v>
      </c>
      <c r="K27" s="1156" t="s">
        <v>1587</v>
      </c>
      <c r="L27" s="1037">
        <v>9133.2000000000007</v>
      </c>
      <c r="M27" s="338">
        <v>10</v>
      </c>
      <c r="N27" s="339">
        <f>IF(M27=0,"N/A",+L27/M27)</f>
        <v>913.32</v>
      </c>
      <c r="O27" s="1654">
        <f>IF(M27=0,"N/A",+N27/12)</f>
        <v>76.11</v>
      </c>
      <c r="P27" s="1157">
        <v>2</v>
      </c>
      <c r="Q27" s="1157">
        <v>11</v>
      </c>
      <c r="R27" s="339">
        <f>IF(M27=0,"N/A",+N27*P27+O27*Q27)</f>
        <v>2663.8500000000004</v>
      </c>
      <c r="S27" s="339">
        <f t="shared" si="0"/>
        <v>6469.35</v>
      </c>
    </row>
    <row r="28" spans="1:19" s="1038" customFormat="1" ht="30" x14ac:dyDescent="0.2">
      <c r="A28" s="956">
        <v>9</v>
      </c>
      <c r="B28" s="333">
        <v>42226</v>
      </c>
      <c r="C28" s="334" t="s">
        <v>317</v>
      </c>
      <c r="D28" s="334">
        <v>61</v>
      </c>
      <c r="E28" s="334" t="s">
        <v>1108</v>
      </c>
      <c r="F28" s="1167"/>
      <c r="G28" s="1156">
        <v>1</v>
      </c>
      <c r="H28" s="336" t="s">
        <v>1278</v>
      </c>
      <c r="I28" s="1167"/>
      <c r="J28" s="1156" t="s">
        <v>240</v>
      </c>
      <c r="K28" s="1156" t="s">
        <v>1587</v>
      </c>
      <c r="L28" s="1037">
        <v>38000</v>
      </c>
      <c r="M28" s="338">
        <v>10</v>
      </c>
      <c r="N28" s="339">
        <f>IF(M28=0,"N/A",+L28/M28)</f>
        <v>3800</v>
      </c>
      <c r="O28" s="1654">
        <f>IF(M28=0,"N/A",+N28/12)</f>
        <v>316.66666666666669</v>
      </c>
      <c r="P28" s="1157">
        <v>2</v>
      </c>
      <c r="Q28" s="1157">
        <v>1</v>
      </c>
      <c r="R28" s="339">
        <f>IF(M28=0,"N/A",+N28*P28+O28*Q28)</f>
        <v>7916.666666666667</v>
      </c>
      <c r="S28" s="339">
        <f>IF(M28=0,"N/A",+L28-R28)</f>
        <v>30083.333333333332</v>
      </c>
    </row>
    <row r="29" spans="1:19" s="1038" customFormat="1" ht="30" x14ac:dyDescent="0.2">
      <c r="A29" s="1158">
        <v>10</v>
      </c>
      <c r="B29" s="333">
        <v>41990</v>
      </c>
      <c r="C29" s="334" t="s">
        <v>317</v>
      </c>
      <c r="D29" s="334">
        <v>61</v>
      </c>
      <c r="E29" s="334" t="s">
        <v>1107</v>
      </c>
      <c r="F29" s="1167"/>
      <c r="G29" s="1156">
        <v>2</v>
      </c>
      <c r="H29" s="336" t="s">
        <v>1064</v>
      </c>
      <c r="I29" s="1167"/>
      <c r="J29" s="1156"/>
      <c r="K29" s="1156" t="s">
        <v>1587</v>
      </c>
      <c r="L29" s="1037">
        <v>14844.4</v>
      </c>
      <c r="M29" s="338">
        <v>10</v>
      </c>
      <c r="N29" s="339">
        <f>IF(M29=0,"N/A",+L29/M29)</f>
        <v>1484.44</v>
      </c>
      <c r="O29" s="1654">
        <f>IF(M29=0,"N/A",+N29/12)</f>
        <v>123.70333333333333</v>
      </c>
      <c r="P29" s="1157">
        <v>2</v>
      </c>
      <c r="Q29" s="1157">
        <v>9</v>
      </c>
      <c r="R29" s="339">
        <f>IF(M29=0,"N/A",+N29*P29+O29*Q29)</f>
        <v>4082.21</v>
      </c>
      <c r="S29" s="339">
        <f t="shared" si="0"/>
        <v>10762.189999999999</v>
      </c>
    </row>
    <row r="30" spans="1:19" s="1038" customFormat="1" ht="15" x14ac:dyDescent="0.2">
      <c r="A30" s="1158">
        <v>12</v>
      </c>
      <c r="B30" s="333">
        <v>37096</v>
      </c>
      <c r="C30" s="334" t="s">
        <v>317</v>
      </c>
      <c r="D30" s="334">
        <v>61</v>
      </c>
      <c r="E30" s="334">
        <v>617</v>
      </c>
      <c r="F30" s="1155"/>
      <c r="G30" s="1156">
        <v>3</v>
      </c>
      <c r="H30" s="1036" t="s">
        <v>158</v>
      </c>
      <c r="I30" s="1167"/>
      <c r="J30" s="1156" t="s">
        <v>19</v>
      </c>
      <c r="K30" s="1156" t="s">
        <v>1587</v>
      </c>
      <c r="L30" s="1037">
        <v>2508.8000000000002</v>
      </c>
      <c r="M30" s="338">
        <v>10</v>
      </c>
      <c r="N30" s="952"/>
      <c r="O30" s="952"/>
      <c r="P30" s="1166">
        <v>10</v>
      </c>
      <c r="Q30" s="1166"/>
      <c r="R30" s="952">
        <v>2508.8000000000002</v>
      </c>
      <c r="S30" s="952">
        <f t="shared" si="0"/>
        <v>0</v>
      </c>
    </row>
    <row r="31" spans="1:19" s="1038" customFormat="1" ht="15" x14ac:dyDescent="0.2">
      <c r="A31" s="956">
        <v>13</v>
      </c>
      <c r="B31" s="333">
        <v>36889</v>
      </c>
      <c r="C31" s="334" t="s">
        <v>317</v>
      </c>
      <c r="D31" s="334">
        <v>61</v>
      </c>
      <c r="E31" s="334">
        <v>617</v>
      </c>
      <c r="F31" s="1155">
        <v>126108</v>
      </c>
      <c r="G31" s="334">
        <v>1</v>
      </c>
      <c r="H31" s="1036" t="s">
        <v>39</v>
      </c>
      <c r="I31" s="1168"/>
      <c r="J31" s="334"/>
      <c r="K31" s="1156" t="s">
        <v>1587</v>
      </c>
      <c r="L31" s="1037">
        <v>2177.29</v>
      </c>
      <c r="M31" s="338">
        <v>10</v>
      </c>
      <c r="N31" s="952"/>
      <c r="O31" s="952"/>
      <c r="P31" s="1166">
        <v>10</v>
      </c>
      <c r="Q31" s="1166"/>
      <c r="R31" s="952">
        <v>2177.29</v>
      </c>
      <c r="S31" s="952">
        <f t="shared" si="0"/>
        <v>0</v>
      </c>
    </row>
    <row r="32" spans="1:19" s="1038" customFormat="1" ht="15" x14ac:dyDescent="0.2">
      <c r="A32" s="1158">
        <v>14</v>
      </c>
      <c r="B32" s="333">
        <v>38772</v>
      </c>
      <c r="C32" s="334" t="s">
        <v>317</v>
      </c>
      <c r="D32" s="334">
        <v>61</v>
      </c>
      <c r="E32" s="334">
        <v>617</v>
      </c>
      <c r="F32" s="1155"/>
      <c r="G32" s="1156">
        <v>1</v>
      </c>
      <c r="H32" s="1036" t="s">
        <v>314</v>
      </c>
      <c r="I32" s="1167"/>
      <c r="J32" s="1156" t="s">
        <v>19</v>
      </c>
      <c r="K32" s="1156" t="s">
        <v>1587</v>
      </c>
      <c r="L32" s="1037">
        <v>2300</v>
      </c>
      <c r="M32" s="338">
        <v>10</v>
      </c>
      <c r="N32" s="1655"/>
      <c r="O32" s="952"/>
      <c r="P32" s="1166">
        <v>10</v>
      </c>
      <c r="Q32" s="1166"/>
      <c r="R32" s="952">
        <v>2300</v>
      </c>
      <c r="S32" s="952">
        <f t="shared" si="0"/>
        <v>0</v>
      </c>
    </row>
    <row r="33" spans="1:20" s="1038" customFormat="1" ht="15" x14ac:dyDescent="0.2">
      <c r="A33" s="956">
        <v>15</v>
      </c>
      <c r="B33" s="333">
        <v>37015</v>
      </c>
      <c r="C33" s="334" t="s">
        <v>317</v>
      </c>
      <c r="D33" s="334">
        <v>61</v>
      </c>
      <c r="E33" s="334">
        <v>617</v>
      </c>
      <c r="F33" s="1155"/>
      <c r="G33" s="1156">
        <v>4</v>
      </c>
      <c r="H33" s="1036" t="s">
        <v>313</v>
      </c>
      <c r="I33" s="1167"/>
      <c r="J33" s="1156" t="s">
        <v>19</v>
      </c>
      <c r="K33" s="1156" t="s">
        <v>1587</v>
      </c>
      <c r="L33" s="1037">
        <v>1015</v>
      </c>
      <c r="M33" s="338">
        <v>10</v>
      </c>
      <c r="N33" s="1655"/>
      <c r="O33" s="952"/>
      <c r="P33" s="1166">
        <v>10</v>
      </c>
      <c r="Q33" s="1166"/>
      <c r="R33" s="952">
        <v>1015</v>
      </c>
      <c r="S33" s="952">
        <f t="shared" si="0"/>
        <v>0</v>
      </c>
    </row>
    <row r="34" spans="1:20" s="1038" customFormat="1" ht="15" x14ac:dyDescent="0.2">
      <c r="A34" s="1158">
        <v>16</v>
      </c>
      <c r="B34" s="333">
        <v>37434</v>
      </c>
      <c r="C34" s="334" t="s">
        <v>317</v>
      </c>
      <c r="D34" s="334">
        <v>61</v>
      </c>
      <c r="E34" s="334">
        <v>617</v>
      </c>
      <c r="F34" s="1167">
        <v>126148</v>
      </c>
      <c r="G34" s="1156">
        <v>1</v>
      </c>
      <c r="H34" s="336" t="s">
        <v>23</v>
      </c>
      <c r="I34" s="1167"/>
      <c r="J34" s="1156" t="s">
        <v>24</v>
      </c>
      <c r="K34" s="1156" t="s">
        <v>1587</v>
      </c>
      <c r="L34" s="1037">
        <v>950</v>
      </c>
      <c r="M34" s="338">
        <v>5</v>
      </c>
      <c r="N34" s="1655"/>
      <c r="O34" s="952"/>
      <c r="P34" s="1166">
        <v>5</v>
      </c>
      <c r="Q34" s="1166"/>
      <c r="R34" s="952">
        <v>950</v>
      </c>
      <c r="S34" s="952">
        <f t="shared" si="0"/>
        <v>0</v>
      </c>
    </row>
    <row r="35" spans="1:20" s="1038" customFormat="1" ht="15" x14ac:dyDescent="0.2">
      <c r="A35" s="1158"/>
      <c r="B35" s="1034">
        <v>39118</v>
      </c>
      <c r="C35" s="334" t="s">
        <v>317</v>
      </c>
      <c r="D35" s="334">
        <v>61</v>
      </c>
      <c r="E35" s="334">
        <v>617</v>
      </c>
      <c r="F35" s="334"/>
      <c r="G35" s="334">
        <v>1</v>
      </c>
      <c r="H35" s="336" t="s">
        <v>101</v>
      </c>
      <c r="I35" s="1167"/>
      <c r="J35" s="1156" t="s">
        <v>116</v>
      </c>
      <c r="K35" s="1156" t="s">
        <v>1587</v>
      </c>
      <c r="L35" s="1037">
        <v>5695.25</v>
      </c>
      <c r="M35" s="338">
        <v>10</v>
      </c>
      <c r="N35" s="952"/>
      <c r="O35" s="952"/>
      <c r="P35" s="1166">
        <v>10</v>
      </c>
      <c r="Q35" s="1166"/>
      <c r="R35" s="952">
        <v>5695.25</v>
      </c>
      <c r="S35" s="952">
        <f>IF(M35=0,"N/A",+L35-R35)</f>
        <v>0</v>
      </c>
    </row>
    <row r="36" spans="1:20" s="1038" customFormat="1" ht="15" x14ac:dyDescent="0.2">
      <c r="A36" s="1158"/>
      <c r="B36" s="333">
        <v>36916</v>
      </c>
      <c r="C36" s="334" t="s">
        <v>317</v>
      </c>
      <c r="D36" s="334">
        <v>61</v>
      </c>
      <c r="E36" s="334">
        <v>617</v>
      </c>
      <c r="F36" s="1167"/>
      <c r="G36" s="1156">
        <v>1</v>
      </c>
      <c r="H36" s="336" t="s">
        <v>1609</v>
      </c>
      <c r="I36" s="1167"/>
      <c r="J36" s="1156"/>
      <c r="K36" s="1156" t="s">
        <v>1587</v>
      </c>
      <c r="L36" s="1037">
        <v>600</v>
      </c>
      <c r="M36" s="338">
        <v>10</v>
      </c>
      <c r="N36" s="952"/>
      <c r="O36" s="952"/>
      <c r="P36" s="1166">
        <v>10</v>
      </c>
      <c r="Q36" s="1166"/>
      <c r="R36" s="952">
        <v>600</v>
      </c>
      <c r="S36" s="952">
        <f>IF(M36=0,"N/A",+L36-R36)</f>
        <v>0</v>
      </c>
    </row>
    <row r="37" spans="1:20" s="1038" customFormat="1" ht="15" x14ac:dyDescent="0.2">
      <c r="A37" s="956">
        <v>17</v>
      </c>
      <c r="B37" s="333">
        <v>37434</v>
      </c>
      <c r="C37" s="334" t="s">
        <v>317</v>
      </c>
      <c r="D37" s="334">
        <v>61</v>
      </c>
      <c r="E37" s="334">
        <v>617</v>
      </c>
      <c r="F37" s="1167">
        <v>126149</v>
      </c>
      <c r="G37" s="1156">
        <v>1</v>
      </c>
      <c r="H37" s="336" t="s">
        <v>23</v>
      </c>
      <c r="I37" s="1167"/>
      <c r="J37" s="1156" t="s">
        <v>24</v>
      </c>
      <c r="K37" s="1156" t="s">
        <v>1587</v>
      </c>
      <c r="L37" s="1037">
        <v>950</v>
      </c>
      <c r="M37" s="338">
        <v>5</v>
      </c>
      <c r="N37" s="952"/>
      <c r="O37" s="952"/>
      <c r="P37" s="1166">
        <v>5</v>
      </c>
      <c r="Q37" s="1166"/>
      <c r="R37" s="952">
        <v>950</v>
      </c>
      <c r="S37" s="952">
        <f>IF(M37=0,"N/A",+L37-R37)</f>
        <v>0</v>
      </c>
    </row>
    <row r="38" spans="1:20" ht="15" x14ac:dyDescent="0.3">
      <c r="A38" s="80"/>
      <c r="B38" s="238"/>
      <c r="C38" s="1696"/>
      <c r="D38" s="1639"/>
      <c r="E38" s="1639"/>
      <c r="F38" s="376"/>
      <c r="G38" s="377"/>
      <c r="H38" s="1152"/>
      <c r="I38" s="376"/>
      <c r="J38" s="376"/>
      <c r="K38" s="376"/>
      <c r="L38" s="1149">
        <f>SUM(L20:L37)</f>
        <v>129429.05999999998</v>
      </c>
      <c r="M38" s="221"/>
      <c r="N38" s="1149">
        <f>SUM(N20:N37)</f>
        <v>9448.271999999999</v>
      </c>
      <c r="O38" s="1149">
        <f>SUM(O20:O37)</f>
        <v>787.35599999999999</v>
      </c>
      <c r="P38" s="221"/>
      <c r="Q38" s="221"/>
      <c r="R38" s="1149">
        <f>SUM(R20:R37)</f>
        <v>62088.430666666667</v>
      </c>
      <c r="S38" s="1149">
        <f>SUM(S20:S37)</f>
        <v>67340.629333333331</v>
      </c>
      <c r="T38" s="18"/>
    </row>
    <row r="39" spans="1:20" ht="15" x14ac:dyDescent="0.3">
      <c r="A39" s="80"/>
      <c r="B39" s="238"/>
      <c r="C39" s="1696"/>
      <c r="D39" s="1639">
        <v>611</v>
      </c>
      <c r="E39" s="1639">
        <v>427.79</v>
      </c>
      <c r="F39" s="376"/>
      <c r="G39" s="377"/>
      <c r="H39" s="1152"/>
      <c r="I39" s="376"/>
      <c r="J39" s="376"/>
      <c r="K39" s="376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8"/>
      <c r="C40" s="1696"/>
      <c r="D40" s="1639">
        <v>613</v>
      </c>
      <c r="E40" s="1639">
        <v>17.7</v>
      </c>
      <c r="F40" s="376"/>
      <c r="G40" s="377"/>
      <c r="H40" s="1152"/>
      <c r="I40" s="376"/>
      <c r="J40" s="376"/>
      <c r="K40" s="376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8"/>
      <c r="C41" s="1696"/>
      <c r="D41" s="1639">
        <v>614</v>
      </c>
      <c r="E41" s="1639">
        <v>316.67</v>
      </c>
      <c r="F41" s="376"/>
      <c r="G41" s="377"/>
      <c r="H41" s="1152"/>
      <c r="I41" s="376"/>
      <c r="J41" s="376"/>
      <c r="K41" s="376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8"/>
      <c r="C42" s="1696"/>
      <c r="D42" s="1639">
        <v>617</v>
      </c>
      <c r="E42" s="1639">
        <v>25.2</v>
      </c>
      <c r="F42" s="376"/>
      <c r="G42" s="377"/>
      <c r="H42" s="1152"/>
      <c r="I42" s="376"/>
      <c r="J42" s="376"/>
      <c r="K42" s="376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8"/>
      <c r="C43" s="1727"/>
      <c r="D43" s="1639"/>
      <c r="E43" s="1639">
        <f>SUM(E39:E42)</f>
        <v>787.36000000000013</v>
      </c>
      <c r="F43" s="239"/>
      <c r="G43" s="117"/>
      <c r="H43" s="1153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1992" t="s">
        <v>51</v>
      </c>
      <c r="B44" s="1992"/>
      <c r="C44" s="1992"/>
      <c r="D44" s="1992"/>
      <c r="E44" s="1992"/>
      <c r="F44" s="1992"/>
      <c r="G44" s="1992"/>
      <c r="H44" s="1154"/>
      <c r="I44" s="1993" t="s">
        <v>1620</v>
      </c>
      <c r="J44" s="1993"/>
      <c r="K44" s="1993"/>
      <c r="L44" s="1993"/>
      <c r="M44" s="1993"/>
      <c r="O44" s="1105"/>
      <c r="P44" s="1992" t="s">
        <v>1621</v>
      </c>
      <c r="Q44" s="1992"/>
      <c r="R44" s="1992"/>
      <c r="S44" s="1992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view="pageBreakPreview" topLeftCell="A30" zoomScale="80" zoomScaleNormal="85" zoomScaleSheetLayoutView="80" workbookViewId="0">
      <selection activeCell="Q56" sqref="Q56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0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78" t="s">
        <v>0</v>
      </c>
      <c r="B11" s="1978"/>
      <c r="C11" s="1978"/>
      <c r="D11" s="1978"/>
      <c r="E11" s="1978"/>
      <c r="F11" s="1978"/>
      <c r="G11" s="1978"/>
      <c r="H11" s="1978"/>
      <c r="I11" s="1978"/>
      <c r="J11" s="1978"/>
      <c r="K11" s="1978"/>
      <c r="L11" s="1978"/>
      <c r="M11" s="1978"/>
      <c r="N11" s="1978"/>
      <c r="O11" s="1978"/>
      <c r="P11" s="1978"/>
      <c r="Q11" s="1978"/>
      <c r="R11" s="1978"/>
      <c r="S11" s="1978"/>
    </row>
    <row r="12" spans="1:19" x14ac:dyDescent="0.2">
      <c r="A12" s="1978" t="s">
        <v>1</v>
      </c>
      <c r="B12" s="1978"/>
      <c r="C12" s="1978"/>
      <c r="D12" s="1978"/>
      <c r="E12" s="1978"/>
      <c r="F12" s="1978"/>
      <c r="G12" s="1978"/>
      <c r="H12" s="1978"/>
      <c r="I12" s="1978"/>
      <c r="J12" s="1978"/>
      <c r="K12" s="1978"/>
      <c r="L12" s="1978"/>
      <c r="M12" s="1978"/>
      <c r="N12" s="1978"/>
      <c r="O12" s="1978"/>
      <c r="P12" s="1978"/>
      <c r="Q12" s="1978"/>
      <c r="R12" s="1978"/>
      <c r="S12" s="1978"/>
    </row>
    <row r="13" spans="1:19" x14ac:dyDescent="0.2">
      <c r="A13" s="1978" t="s">
        <v>2</v>
      </c>
      <c r="B13" s="1978"/>
      <c r="C13" s="1978"/>
      <c r="D13" s="1978"/>
      <c r="E13" s="1978"/>
      <c r="F13" s="1978"/>
      <c r="G13" s="1978"/>
      <c r="H13" s="1978"/>
      <c r="I13" s="1978"/>
      <c r="J13" s="1978"/>
      <c r="K13" s="1978"/>
      <c r="L13" s="1978"/>
      <c r="M13" s="1978"/>
      <c r="N13" s="1978"/>
      <c r="O13" s="1978"/>
      <c r="P13" s="1978"/>
      <c r="Q13" s="1978"/>
      <c r="R13" s="1978"/>
      <c r="S13" s="1978"/>
    </row>
    <row r="14" spans="1:19" x14ac:dyDescent="0.2">
      <c r="A14" s="1978" t="s">
        <v>3</v>
      </c>
      <c r="B14" s="1978"/>
      <c r="C14" s="1978"/>
      <c r="D14" s="1978"/>
      <c r="E14" s="1978"/>
      <c r="F14" s="1978"/>
      <c r="G14" s="1978"/>
      <c r="H14" s="1978"/>
      <c r="I14" s="1978"/>
      <c r="J14" s="1978"/>
      <c r="K14" s="1978"/>
      <c r="L14" s="1978"/>
      <c r="M14" s="1978"/>
      <c r="N14" s="1978"/>
      <c r="O14" s="1978"/>
      <c r="P14" s="1978"/>
      <c r="Q14" s="1978"/>
      <c r="R14" s="1978"/>
      <c r="S14" s="1978"/>
    </row>
    <row r="15" spans="1:19" x14ac:dyDescent="0.2">
      <c r="A15" s="1975" t="s">
        <v>1815</v>
      </c>
      <c r="B15" s="1975"/>
      <c r="C15" s="1975"/>
      <c r="D15" s="1975"/>
      <c r="E15" s="1975"/>
      <c r="F15" s="1975"/>
      <c r="G15" s="1975"/>
      <c r="H15" s="1975"/>
      <c r="I15" s="1975"/>
      <c r="J15" s="1975"/>
      <c r="K15" s="1975"/>
      <c r="L15" s="1975"/>
      <c r="M15" s="1975"/>
      <c r="N15" s="1975"/>
      <c r="O15" s="1975"/>
      <c r="P15" s="1975"/>
      <c r="Q15" s="1975"/>
      <c r="R15" s="1975"/>
      <c r="S15" s="1975"/>
    </row>
    <row r="16" spans="1:19" ht="15" x14ac:dyDescent="0.3">
      <c r="A16" s="80"/>
      <c r="B16" s="80"/>
      <c r="C16" s="80"/>
      <c r="D16" s="80"/>
      <c r="E16" s="80"/>
      <c r="F16" s="80"/>
      <c r="G16" s="80"/>
      <c r="H16" s="1602"/>
      <c r="I16" s="323"/>
      <c r="J16" s="323"/>
      <c r="K16" s="323"/>
      <c r="L16" s="323"/>
      <c r="M16" s="115"/>
      <c r="N16" s="115"/>
      <c r="O16" s="115"/>
      <c r="P16" s="115"/>
      <c r="Q16" s="115"/>
      <c r="R16" s="115"/>
      <c r="S16" s="115"/>
    </row>
    <row r="17" spans="1:21" s="1047" customFormat="1" ht="72" x14ac:dyDescent="0.2">
      <c r="A17" s="962" t="s">
        <v>4</v>
      </c>
      <c r="B17" s="962" t="s">
        <v>5</v>
      </c>
      <c r="C17" s="1044" t="s">
        <v>6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1805</v>
      </c>
      <c r="S17" s="1051" t="s">
        <v>1619</v>
      </c>
    </row>
    <row r="18" spans="1:21" x14ac:dyDescent="0.2">
      <c r="A18" s="84">
        <v>1</v>
      </c>
      <c r="B18" s="231">
        <v>2</v>
      </c>
      <c r="C18" s="231">
        <v>3</v>
      </c>
      <c r="D18" s="231">
        <v>4</v>
      </c>
      <c r="E18" s="231">
        <v>5</v>
      </c>
      <c r="F18" s="231">
        <v>6</v>
      </c>
      <c r="G18" s="231">
        <v>7</v>
      </c>
      <c r="H18" s="969">
        <v>8</v>
      </c>
      <c r="I18" s="231">
        <v>9</v>
      </c>
      <c r="J18" s="231">
        <v>10</v>
      </c>
      <c r="K18" s="231">
        <v>11</v>
      </c>
      <c r="L18" s="231">
        <v>12</v>
      </c>
      <c r="M18" s="231">
        <v>13</v>
      </c>
      <c r="N18" s="231">
        <v>14</v>
      </c>
      <c r="O18" s="231">
        <v>15</v>
      </c>
      <c r="P18" s="231">
        <v>16</v>
      </c>
      <c r="Q18" s="231">
        <v>17</v>
      </c>
      <c r="R18" s="231">
        <v>18</v>
      </c>
      <c r="S18" s="231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53" t="s">
        <v>1330</v>
      </c>
      <c r="I19" s="373"/>
      <c r="J19" s="260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660">
        <f t="shared" ref="O19:O26" si="1">IF(M19=0,"N/A",+N19/12)</f>
        <v>399.38916666666665</v>
      </c>
      <c r="P19" s="187">
        <v>1</v>
      </c>
      <c r="Q19" s="187">
        <v>10</v>
      </c>
      <c r="R19" s="101">
        <f t="shared" ref="R19:R26" si="2">IF(M19=0,"N/A",+N19*P19+O19*Q19)</f>
        <v>8786.5616666666665</v>
      </c>
      <c r="S19" s="101">
        <f t="shared" ref="S19:S38" si="3">IF(M19=0,"N/A",+L19-R19)</f>
        <v>5591.4483333333337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53" t="s">
        <v>1283</v>
      </c>
      <c r="I20" s="373" t="s">
        <v>1284</v>
      </c>
      <c r="J20" s="260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660">
        <f>IF(M20=0,"N/A",+N20/12)</f>
        <v>372.87999999999994</v>
      </c>
      <c r="P20" s="187">
        <v>2</v>
      </c>
      <c r="Q20" s="187">
        <v>6</v>
      </c>
      <c r="R20" s="101">
        <f t="shared" si="2"/>
        <v>11186.399999999998</v>
      </c>
      <c r="S20" s="101">
        <f>IF(M20=0,"N/A",+L20-R20)</f>
        <v>33559.199999999997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53" t="s">
        <v>1080</v>
      </c>
      <c r="I21" s="373"/>
      <c r="J21" s="260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660">
        <f t="shared" si="1"/>
        <v>80.928333333333327</v>
      </c>
      <c r="P21" s="187">
        <v>2</v>
      </c>
      <c r="Q21" s="187">
        <v>5</v>
      </c>
      <c r="R21" s="101">
        <f t="shared" si="2"/>
        <v>2346.9216666666666</v>
      </c>
      <c r="S21" s="101">
        <f t="shared" si="3"/>
        <v>7364.4783333333326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53" t="s">
        <v>1286</v>
      </c>
      <c r="I22" s="373"/>
      <c r="J22" s="260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660">
        <f t="shared" si="1"/>
        <v>76.50333333333333</v>
      </c>
      <c r="P22" s="187">
        <v>2</v>
      </c>
      <c r="Q22" s="187">
        <v>5</v>
      </c>
      <c r="R22" s="101">
        <f t="shared" si="2"/>
        <v>2218.5966666666664</v>
      </c>
      <c r="S22" s="101">
        <f t="shared" si="3"/>
        <v>6961.8033333333333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53" t="s">
        <v>1287</v>
      </c>
      <c r="I23" s="373"/>
      <c r="J23" s="260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660">
        <f t="shared" si="1"/>
        <v>84.960000000000008</v>
      </c>
      <c r="P23" s="187">
        <v>2</v>
      </c>
      <c r="Q23" s="187">
        <v>5</v>
      </c>
      <c r="R23" s="101">
        <f t="shared" si="2"/>
        <v>2463.84</v>
      </c>
      <c r="S23" s="101">
        <f t="shared" si="3"/>
        <v>7731.3600000000006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53" t="s">
        <v>1080</v>
      </c>
      <c r="I24" s="373"/>
      <c r="J24" s="260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660">
        <f t="shared" si="1"/>
        <v>191.31733333333332</v>
      </c>
      <c r="P24" s="187">
        <v>2</v>
      </c>
      <c r="Q24" s="187">
        <v>2</v>
      </c>
      <c r="R24" s="101">
        <f t="shared" si="2"/>
        <v>4974.2506666666668</v>
      </c>
      <c r="S24" s="101">
        <f t="shared" si="3"/>
        <v>17983.829333333335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53" t="s">
        <v>1588</v>
      </c>
      <c r="I25" s="373"/>
      <c r="J25" s="260"/>
      <c r="K25" s="85" t="s">
        <v>1681</v>
      </c>
      <c r="L25" s="97">
        <v>9145</v>
      </c>
      <c r="M25" s="86">
        <v>10</v>
      </c>
      <c r="N25" s="101">
        <f t="shared" si="0"/>
        <v>914.5</v>
      </c>
      <c r="O25" s="1660">
        <f t="shared" si="1"/>
        <v>76.208333333333329</v>
      </c>
      <c r="P25" s="187">
        <v>2</v>
      </c>
      <c r="Q25" s="187"/>
      <c r="R25" s="101">
        <f t="shared" si="2"/>
        <v>1829</v>
      </c>
      <c r="S25" s="101">
        <f t="shared" si="3"/>
        <v>7316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53" t="s">
        <v>799</v>
      </c>
      <c r="I26" s="373"/>
      <c r="J26" s="260" t="s">
        <v>116</v>
      </c>
      <c r="K26" s="85" t="s">
        <v>1681</v>
      </c>
      <c r="L26" s="97">
        <v>7894.2</v>
      </c>
      <c r="M26" s="86">
        <v>10</v>
      </c>
      <c r="N26" s="101">
        <f t="shared" si="0"/>
        <v>789.42</v>
      </c>
      <c r="O26" s="1660">
        <f t="shared" si="1"/>
        <v>65.784999999999997</v>
      </c>
      <c r="P26" s="187">
        <v>2</v>
      </c>
      <c r="Q26" s="187"/>
      <c r="R26" s="101">
        <f t="shared" si="2"/>
        <v>1578.84</v>
      </c>
      <c r="S26" s="101">
        <f t="shared" si="3"/>
        <v>6315.36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53" t="s">
        <v>1289</v>
      </c>
      <c r="I27" s="373"/>
      <c r="J27" s="260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660">
        <f>IF(M27=0,"N/A",+N27/12)</f>
        <v>200.70816666666667</v>
      </c>
      <c r="P27" s="187">
        <v>1</v>
      </c>
      <c r="Q27" s="187">
        <v>9</v>
      </c>
      <c r="R27" s="101">
        <f>IF(M27=0,"N/A",+N27*P27+O27*Q27)</f>
        <v>4214.8715000000002</v>
      </c>
      <c r="S27" s="101">
        <f t="shared" si="3"/>
        <v>19870.108499999998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53" t="s">
        <v>1290</v>
      </c>
      <c r="I28" s="373"/>
      <c r="J28" s="260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660">
        <f t="shared" ref="O28:O55" si="5">IF(M28=0,"N/A",+N28/12)</f>
        <v>97.225000000000009</v>
      </c>
      <c r="P28" s="187">
        <v>2</v>
      </c>
      <c r="Q28" s="187">
        <v>2</v>
      </c>
      <c r="R28" s="101">
        <f t="shared" ref="R28:R55" si="6">IF(M28=0,"N/A",+N28*P28+O28*Q28)</f>
        <v>2527.85</v>
      </c>
      <c r="S28" s="101">
        <f t="shared" si="3"/>
        <v>9139.15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53" t="s">
        <v>1291</v>
      </c>
      <c r="I29" s="373"/>
      <c r="J29" s="260" t="s">
        <v>129</v>
      </c>
      <c r="K29" s="85" t="s">
        <v>1681</v>
      </c>
      <c r="L29" s="97">
        <v>2743</v>
      </c>
      <c r="M29" s="86">
        <v>3</v>
      </c>
      <c r="N29" s="101">
        <f t="shared" si="4"/>
        <v>914.33333333333337</v>
      </c>
      <c r="O29" s="1660">
        <f t="shared" si="5"/>
        <v>76.194444444444443</v>
      </c>
      <c r="P29" s="187">
        <v>2</v>
      </c>
      <c r="Q29" s="187">
        <v>2</v>
      </c>
      <c r="R29" s="101">
        <f t="shared" si="6"/>
        <v>1981.0555555555557</v>
      </c>
      <c r="S29" s="101">
        <f t="shared" si="3"/>
        <v>761.94444444444434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53" t="s">
        <v>777</v>
      </c>
      <c r="I30" s="260"/>
      <c r="J30" s="260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660">
        <f t="shared" si="5"/>
        <v>67.307249999999996</v>
      </c>
      <c r="P30" s="187">
        <v>5</v>
      </c>
      <c r="Q30" s="187">
        <v>6</v>
      </c>
      <c r="R30" s="101">
        <f t="shared" si="6"/>
        <v>4442.2785000000003</v>
      </c>
      <c r="S30" s="101">
        <f t="shared" si="3"/>
        <v>3634.5914999999995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53" t="s">
        <v>765</v>
      </c>
      <c r="I31" s="260"/>
      <c r="J31" s="260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660">
        <f t="shared" si="5"/>
        <v>119.84066666666666</v>
      </c>
      <c r="P31" s="187">
        <v>5</v>
      </c>
      <c r="Q31" s="187">
        <v>7</v>
      </c>
      <c r="R31" s="101">
        <f t="shared" si="6"/>
        <v>8029.3246666666664</v>
      </c>
      <c r="S31" s="101">
        <f t="shared" si="3"/>
        <v>6351.5553333333328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53" t="s">
        <v>766</v>
      </c>
      <c r="I32" s="260"/>
      <c r="J32" s="260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660">
        <f t="shared" si="5"/>
        <v>175.61433333333335</v>
      </c>
      <c r="P32" s="187">
        <v>5</v>
      </c>
      <c r="Q32" s="187">
        <v>7</v>
      </c>
      <c r="R32" s="101">
        <f t="shared" si="6"/>
        <v>11766.160333333333</v>
      </c>
      <c r="S32" s="101">
        <f t="shared" si="3"/>
        <v>9307.5596666666679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53" t="s">
        <v>767</v>
      </c>
      <c r="I33" s="260"/>
      <c r="J33" s="260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660">
        <f t="shared" si="5"/>
        <v>41.276666666666664</v>
      </c>
      <c r="P33" s="187">
        <v>5</v>
      </c>
      <c r="Q33" s="187">
        <v>7</v>
      </c>
      <c r="R33" s="101">
        <f t="shared" si="6"/>
        <v>2765.5366666666664</v>
      </c>
      <c r="S33" s="101">
        <f t="shared" si="3"/>
        <v>2187.6633333333334</v>
      </c>
    </row>
    <row r="34" spans="1:19" ht="15" x14ac:dyDescent="0.3">
      <c r="A34" s="84">
        <v>16</v>
      </c>
      <c r="B34" s="327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03" t="s">
        <v>775</v>
      </c>
      <c r="I34" s="537"/>
      <c r="J34" s="98" t="s">
        <v>890</v>
      </c>
      <c r="K34" s="85" t="s">
        <v>1682</v>
      </c>
      <c r="L34" s="325">
        <v>2832</v>
      </c>
      <c r="M34" s="268">
        <v>10</v>
      </c>
      <c r="N34" s="101">
        <f t="shared" si="4"/>
        <v>283.2</v>
      </c>
      <c r="O34" s="1660">
        <f t="shared" si="5"/>
        <v>23.599999999999998</v>
      </c>
      <c r="P34" s="187">
        <v>3</v>
      </c>
      <c r="Q34" s="187">
        <v>11</v>
      </c>
      <c r="R34" s="101">
        <f t="shared" si="6"/>
        <v>1109.1999999999998</v>
      </c>
      <c r="S34" s="101">
        <f t="shared" si="3"/>
        <v>1722.8000000000002</v>
      </c>
    </row>
    <row r="35" spans="1:19" ht="15" x14ac:dyDescent="0.3">
      <c r="A35" s="84">
        <v>17</v>
      </c>
      <c r="B35" s="327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03" t="s">
        <v>1122</v>
      </c>
      <c r="I35" s="537"/>
      <c r="J35" s="98" t="s">
        <v>1124</v>
      </c>
      <c r="K35" s="85" t="s">
        <v>1684</v>
      </c>
      <c r="L35" s="325">
        <v>199629.7</v>
      </c>
      <c r="M35" s="268">
        <v>10</v>
      </c>
      <c r="N35" s="101">
        <f t="shared" si="4"/>
        <v>19962.97</v>
      </c>
      <c r="O35" s="1660">
        <f t="shared" si="5"/>
        <v>1663.5808333333334</v>
      </c>
      <c r="P35" s="187">
        <v>3</v>
      </c>
      <c r="Q35" s="187">
        <v>9</v>
      </c>
      <c r="R35" s="101">
        <f t="shared" si="6"/>
        <v>74861.137500000012</v>
      </c>
      <c r="S35" s="101">
        <f t="shared" si="3"/>
        <v>124768.5625</v>
      </c>
    </row>
    <row r="36" spans="1:19" ht="15" x14ac:dyDescent="0.3">
      <c r="A36" s="84">
        <v>18</v>
      </c>
      <c r="B36" s="284">
        <v>41536</v>
      </c>
      <c r="C36" s="85">
        <v>10</v>
      </c>
      <c r="D36" s="317">
        <v>61</v>
      </c>
      <c r="E36" s="516">
        <v>611</v>
      </c>
      <c r="F36" s="98"/>
      <c r="G36" s="98">
        <v>1</v>
      </c>
      <c r="H36" s="1603" t="s">
        <v>918</v>
      </c>
      <c r="I36" s="98"/>
      <c r="J36" s="98"/>
      <c r="K36" s="85" t="s">
        <v>1683</v>
      </c>
      <c r="L36" s="509">
        <v>27824.400000000001</v>
      </c>
      <c r="M36" s="268">
        <v>10</v>
      </c>
      <c r="N36" s="101">
        <f t="shared" si="4"/>
        <v>2782.44</v>
      </c>
      <c r="O36" s="1660">
        <f t="shared" si="5"/>
        <v>231.87</v>
      </c>
      <c r="P36" s="187">
        <v>4</v>
      </c>
      <c r="Q36" s="187"/>
      <c r="R36" s="101">
        <f t="shared" si="6"/>
        <v>11129.76</v>
      </c>
      <c r="S36" s="101">
        <f t="shared" si="3"/>
        <v>16694.64</v>
      </c>
    </row>
    <row r="37" spans="1:19" ht="15" x14ac:dyDescent="0.3">
      <c r="A37" s="84">
        <v>19</v>
      </c>
      <c r="B37" s="125">
        <v>42004</v>
      </c>
      <c r="C37" s="85">
        <v>10</v>
      </c>
      <c r="D37" s="317">
        <v>61</v>
      </c>
      <c r="E37" s="85" t="s">
        <v>1125</v>
      </c>
      <c r="F37" s="85"/>
      <c r="G37" s="85">
        <v>2</v>
      </c>
      <c r="H37" s="953" t="s">
        <v>977</v>
      </c>
      <c r="I37" s="260"/>
      <c r="J37" s="260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660">
        <f t="shared" si="5"/>
        <v>227.64466666666667</v>
      </c>
      <c r="P37" s="187">
        <v>2</v>
      </c>
      <c r="Q37" s="187">
        <v>9</v>
      </c>
      <c r="R37" s="101">
        <f t="shared" si="6"/>
        <v>7512.2739999999994</v>
      </c>
      <c r="S37" s="101">
        <f t="shared" si="3"/>
        <v>19805.086000000003</v>
      </c>
    </row>
    <row r="38" spans="1:19" ht="15" x14ac:dyDescent="0.3">
      <c r="A38" s="84">
        <v>20</v>
      </c>
      <c r="B38" s="125">
        <v>42004</v>
      </c>
      <c r="C38" s="85">
        <v>10</v>
      </c>
      <c r="D38" s="317">
        <v>61</v>
      </c>
      <c r="E38" s="85" t="s">
        <v>1125</v>
      </c>
      <c r="F38" s="85"/>
      <c r="G38" s="85">
        <v>1</v>
      </c>
      <c r="H38" s="953" t="s">
        <v>977</v>
      </c>
      <c r="I38" s="260"/>
      <c r="J38" s="260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660">
        <f t="shared" si="5"/>
        <v>113.82225</v>
      </c>
      <c r="P38" s="187">
        <v>2</v>
      </c>
      <c r="Q38" s="187">
        <v>8</v>
      </c>
      <c r="R38" s="101">
        <f t="shared" si="6"/>
        <v>3642.3119999999999</v>
      </c>
      <c r="S38" s="101">
        <f t="shared" si="3"/>
        <v>10016.358</v>
      </c>
    </row>
    <row r="39" spans="1:19" ht="15" x14ac:dyDescent="0.3">
      <c r="A39" s="84">
        <v>21</v>
      </c>
      <c r="B39" s="327">
        <v>41318</v>
      </c>
      <c r="C39" s="85">
        <v>10</v>
      </c>
      <c r="D39" s="317">
        <v>61</v>
      </c>
      <c r="E39" s="98">
        <v>614</v>
      </c>
      <c r="F39" s="324"/>
      <c r="G39" s="98">
        <v>1</v>
      </c>
      <c r="H39" s="1603" t="s">
        <v>31</v>
      </c>
      <c r="I39" s="98"/>
      <c r="J39" s="98" t="s">
        <v>566</v>
      </c>
      <c r="K39" s="98" t="s">
        <v>1681</v>
      </c>
      <c r="L39" s="325">
        <v>6937</v>
      </c>
      <c r="M39" s="95">
        <v>3</v>
      </c>
      <c r="N39" s="378"/>
      <c r="O39" s="1781"/>
      <c r="P39" s="989">
        <v>3</v>
      </c>
      <c r="Q39" s="989"/>
      <c r="R39" s="378">
        <v>6937</v>
      </c>
      <c r="S39" s="378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7">
        <v>61</v>
      </c>
      <c r="E40" s="85">
        <v>614</v>
      </c>
      <c r="F40" s="85"/>
      <c r="G40" s="85">
        <v>1</v>
      </c>
      <c r="H40" s="937" t="s">
        <v>31</v>
      </c>
      <c r="I40" s="87"/>
      <c r="J40" s="85" t="s">
        <v>289</v>
      </c>
      <c r="K40" s="85" t="s">
        <v>1681</v>
      </c>
      <c r="L40" s="111">
        <v>4724.9799999999996</v>
      </c>
      <c r="M40" s="112">
        <v>3</v>
      </c>
      <c r="N40" s="378"/>
      <c r="O40" s="1781"/>
      <c r="P40" s="989">
        <v>3</v>
      </c>
      <c r="Q40" s="989"/>
      <c r="R40" s="378">
        <v>4724.9799999999996</v>
      </c>
      <c r="S40" s="378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7">
        <v>61</v>
      </c>
      <c r="E41" s="85">
        <v>614</v>
      </c>
      <c r="F41" s="85"/>
      <c r="G41" s="85">
        <v>1</v>
      </c>
      <c r="H41" s="937" t="s">
        <v>126</v>
      </c>
      <c r="I41" s="85"/>
      <c r="J41" s="85" t="s">
        <v>72</v>
      </c>
      <c r="K41" s="85" t="s">
        <v>1681</v>
      </c>
      <c r="L41" s="111">
        <v>9164</v>
      </c>
      <c r="M41" s="112">
        <v>3</v>
      </c>
      <c r="N41" s="378"/>
      <c r="O41" s="1781"/>
      <c r="P41" s="989">
        <v>3</v>
      </c>
      <c r="Q41" s="989"/>
      <c r="R41" s="378">
        <v>9164</v>
      </c>
      <c r="S41" s="378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7">
        <v>61</v>
      </c>
      <c r="E42" s="85">
        <v>617</v>
      </c>
      <c r="F42" s="260"/>
      <c r="G42" s="85">
        <v>1</v>
      </c>
      <c r="H42" s="937" t="s">
        <v>18</v>
      </c>
      <c r="I42" s="87"/>
      <c r="J42" s="85" t="s">
        <v>19</v>
      </c>
      <c r="K42" s="85" t="s">
        <v>1681</v>
      </c>
      <c r="L42" s="97">
        <v>7682.91</v>
      </c>
      <c r="M42" s="112">
        <v>10</v>
      </c>
      <c r="N42" s="101">
        <f t="shared" si="4"/>
        <v>768.29099999999994</v>
      </c>
      <c r="O42" s="1660">
        <f t="shared" si="5"/>
        <v>64.024249999999995</v>
      </c>
      <c r="P42" s="187">
        <v>6</v>
      </c>
      <c r="Q42" s="187">
        <v>6</v>
      </c>
      <c r="R42" s="101">
        <f t="shared" si="6"/>
        <v>4993.8914999999988</v>
      </c>
      <c r="S42" s="101">
        <f t="shared" si="7"/>
        <v>2689.018500000001</v>
      </c>
    </row>
    <row r="43" spans="1:19" ht="15" x14ac:dyDescent="0.3">
      <c r="A43" s="84">
        <v>25</v>
      </c>
      <c r="B43" s="125">
        <v>38757</v>
      </c>
      <c r="C43" s="85">
        <v>10</v>
      </c>
      <c r="D43" s="317">
        <v>61</v>
      </c>
      <c r="E43" s="85">
        <v>617</v>
      </c>
      <c r="F43" s="85"/>
      <c r="G43" s="85">
        <v>2</v>
      </c>
      <c r="H43" s="937" t="s">
        <v>20</v>
      </c>
      <c r="I43" s="87"/>
      <c r="J43" s="85" t="s">
        <v>19</v>
      </c>
      <c r="K43" s="85" t="s">
        <v>1681</v>
      </c>
      <c r="L43" s="111">
        <v>2699.67</v>
      </c>
      <c r="M43" s="112">
        <v>10</v>
      </c>
      <c r="N43" s="378"/>
      <c r="O43" s="1781"/>
      <c r="P43" s="989">
        <v>10</v>
      </c>
      <c r="Q43" s="989"/>
      <c r="R43" s="378">
        <v>2699.67</v>
      </c>
      <c r="S43" s="378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7">
        <v>61</v>
      </c>
      <c r="E44" s="85">
        <v>617</v>
      </c>
      <c r="F44" s="85"/>
      <c r="G44" s="85">
        <v>1</v>
      </c>
      <c r="H44" s="937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660">
        <f t="shared" si="5"/>
        <v>80.947999999999993</v>
      </c>
      <c r="P44" s="187">
        <v>3</v>
      </c>
      <c r="Q44" s="187">
        <v>9</v>
      </c>
      <c r="R44" s="101">
        <f t="shared" si="6"/>
        <v>3642.66</v>
      </c>
      <c r="S44" s="101">
        <f t="shared" si="7"/>
        <v>6071.1</v>
      </c>
    </row>
    <row r="45" spans="1:19" ht="15" x14ac:dyDescent="0.3">
      <c r="A45" s="84">
        <v>27</v>
      </c>
      <c r="B45" s="125">
        <v>36888</v>
      </c>
      <c r="C45" s="85">
        <v>10</v>
      </c>
      <c r="D45" s="317">
        <v>61</v>
      </c>
      <c r="E45" s="85">
        <v>617</v>
      </c>
      <c r="F45" s="85">
        <v>125528</v>
      </c>
      <c r="G45" s="85">
        <v>1</v>
      </c>
      <c r="H45" s="937" t="s">
        <v>151</v>
      </c>
      <c r="I45" s="85"/>
      <c r="J45" s="85"/>
      <c r="K45" s="85" t="s">
        <v>1681</v>
      </c>
      <c r="L45" s="111">
        <v>1500</v>
      </c>
      <c r="M45" s="112">
        <v>10</v>
      </c>
      <c r="N45" s="378"/>
      <c r="O45" s="1781"/>
      <c r="P45" s="989">
        <v>10</v>
      </c>
      <c r="Q45" s="989"/>
      <c r="R45" s="378">
        <v>1500</v>
      </c>
      <c r="S45" s="378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7">
        <v>61</v>
      </c>
      <c r="E46" s="85">
        <v>617</v>
      </c>
      <c r="F46" s="85">
        <v>35429</v>
      </c>
      <c r="G46" s="85">
        <v>1</v>
      </c>
      <c r="H46" s="937" t="s">
        <v>25</v>
      </c>
      <c r="I46" s="85"/>
      <c r="J46" s="85" t="s">
        <v>19</v>
      </c>
      <c r="K46" s="85" t="s">
        <v>1681</v>
      </c>
      <c r="L46" s="111">
        <v>3132</v>
      </c>
      <c r="M46" s="112">
        <v>10</v>
      </c>
      <c r="N46" s="378"/>
      <c r="O46" s="1781"/>
      <c r="P46" s="989">
        <v>10</v>
      </c>
      <c r="Q46" s="989"/>
      <c r="R46" s="378">
        <v>3132</v>
      </c>
      <c r="S46" s="378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7">
        <v>61</v>
      </c>
      <c r="E47" s="235">
        <v>615</v>
      </c>
      <c r="F47" s="87"/>
      <c r="G47" s="85">
        <v>1</v>
      </c>
      <c r="H47" s="937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8"/>
      <c r="O47" s="1781"/>
      <c r="P47" s="989">
        <v>10</v>
      </c>
      <c r="Q47" s="989"/>
      <c r="R47" s="378">
        <v>2794</v>
      </c>
      <c r="S47" s="378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7">
        <v>61</v>
      </c>
      <c r="E48" s="85">
        <v>614</v>
      </c>
      <c r="F48" s="87"/>
      <c r="G48" s="85">
        <v>1</v>
      </c>
      <c r="H48" s="953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8"/>
      <c r="O48" s="1781"/>
      <c r="P48" s="989">
        <v>3</v>
      </c>
      <c r="Q48" s="989"/>
      <c r="R48" s="378">
        <v>1750</v>
      </c>
      <c r="S48" s="378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37" t="s">
        <v>130</v>
      </c>
      <c r="I49" s="85"/>
      <c r="J49" s="85" t="s">
        <v>400</v>
      </c>
      <c r="K49" s="85" t="s">
        <v>1681</v>
      </c>
      <c r="L49" s="111">
        <v>3549.99</v>
      </c>
      <c r="M49" s="112">
        <v>3</v>
      </c>
      <c r="N49" s="378"/>
      <c r="O49" s="1781"/>
      <c r="P49" s="989">
        <v>3</v>
      </c>
      <c r="Q49" s="989"/>
      <c r="R49" s="378">
        <v>3549.99</v>
      </c>
      <c r="S49" s="378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37" t="s">
        <v>308</v>
      </c>
      <c r="I50" s="87"/>
      <c r="J50" s="85" t="s">
        <v>98</v>
      </c>
      <c r="K50" s="85" t="s">
        <v>1681</v>
      </c>
      <c r="L50" s="111">
        <v>3400</v>
      </c>
      <c r="M50" s="112">
        <v>3</v>
      </c>
      <c r="N50" s="378"/>
      <c r="O50" s="1781"/>
      <c r="P50" s="989">
        <v>3</v>
      </c>
      <c r="Q50" s="989"/>
      <c r="R50" s="378">
        <v>3400</v>
      </c>
      <c r="S50" s="378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37" t="s">
        <v>401</v>
      </c>
      <c r="I51" s="85"/>
      <c r="J51" s="85"/>
      <c r="K51" s="85" t="s">
        <v>1681</v>
      </c>
      <c r="L51" s="111">
        <v>7500</v>
      </c>
      <c r="M51" s="112">
        <v>10</v>
      </c>
      <c r="N51" s="101">
        <f t="shared" si="4"/>
        <v>750</v>
      </c>
      <c r="O51" s="1660">
        <f t="shared" si="5"/>
        <v>62.5</v>
      </c>
      <c r="P51" s="187">
        <v>8</v>
      </c>
      <c r="Q51" s="187">
        <v>3</v>
      </c>
      <c r="R51" s="101">
        <f t="shared" si="6"/>
        <v>6187.5</v>
      </c>
      <c r="S51" s="101">
        <f t="shared" si="7"/>
        <v>1312.5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37" t="s">
        <v>1280</v>
      </c>
      <c r="I52" s="85"/>
      <c r="J52" s="85"/>
      <c r="K52" s="85" t="s">
        <v>1681</v>
      </c>
      <c r="L52" s="111">
        <v>2830.01</v>
      </c>
      <c r="M52" s="112">
        <v>3</v>
      </c>
      <c r="N52" s="101">
        <f t="shared" si="4"/>
        <v>943.3366666666667</v>
      </c>
      <c r="O52" s="1660">
        <f t="shared" si="5"/>
        <v>78.611388888888897</v>
      </c>
      <c r="P52" s="187">
        <v>2</v>
      </c>
      <c r="Q52" s="187">
        <v>4</v>
      </c>
      <c r="R52" s="101">
        <f t="shared" si="6"/>
        <v>2201.1188888888892</v>
      </c>
      <c r="S52" s="101">
        <f t="shared" si="7"/>
        <v>628.89111111111106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37" t="s">
        <v>39</v>
      </c>
      <c r="I53" s="87"/>
      <c r="J53" s="85"/>
      <c r="K53" s="85" t="s">
        <v>1681</v>
      </c>
      <c r="L53" s="97">
        <v>2320</v>
      </c>
      <c r="M53" s="112">
        <v>10</v>
      </c>
      <c r="N53" s="101">
        <f t="shared" si="4"/>
        <v>232</v>
      </c>
      <c r="O53" s="1660">
        <f t="shared" si="5"/>
        <v>19.333333333333332</v>
      </c>
      <c r="P53" s="187">
        <v>9</v>
      </c>
      <c r="Q53" s="187">
        <v>9</v>
      </c>
      <c r="R53" s="101">
        <f t="shared" si="6"/>
        <v>2262</v>
      </c>
      <c r="S53" s="101">
        <f t="shared" si="7"/>
        <v>58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37" t="s">
        <v>1547</v>
      </c>
      <c r="I54" s="87">
        <v>2513513</v>
      </c>
      <c r="J54" s="85" t="s">
        <v>1548</v>
      </c>
      <c r="K54" s="85" t="s">
        <v>1685</v>
      </c>
      <c r="L54" s="97">
        <v>7999</v>
      </c>
      <c r="M54" s="112">
        <v>10</v>
      </c>
      <c r="N54" s="101">
        <f t="shared" si="4"/>
        <v>799.9</v>
      </c>
      <c r="O54" s="1660">
        <f t="shared" si="5"/>
        <v>66.658333333333331</v>
      </c>
      <c r="P54" s="187">
        <v>1</v>
      </c>
      <c r="Q54" s="187">
        <v>7</v>
      </c>
      <c r="R54" s="101">
        <f t="shared" si="6"/>
        <v>1266.5083333333332</v>
      </c>
      <c r="S54" s="101">
        <f t="shared" si="7"/>
        <v>6732.4916666666668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37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660">
        <f t="shared" si="5"/>
        <v>399.38916666666665</v>
      </c>
      <c r="P55" s="187">
        <v>1</v>
      </c>
      <c r="Q55" s="187">
        <v>6</v>
      </c>
      <c r="R55" s="101">
        <f t="shared" si="6"/>
        <v>7189.0050000000001</v>
      </c>
      <c r="S55" s="101">
        <f t="shared" si="7"/>
        <v>7189.0050000000001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1712</v>
      </c>
      <c r="F56" s="87"/>
      <c r="G56" s="85">
        <v>1</v>
      </c>
      <c r="H56" s="937" t="s">
        <v>1714</v>
      </c>
      <c r="I56" s="87" t="s">
        <v>1715</v>
      </c>
      <c r="J56" s="85" t="s">
        <v>1713</v>
      </c>
      <c r="K56" s="85" t="s">
        <v>1716</v>
      </c>
      <c r="L56" s="97">
        <v>15063.47</v>
      </c>
      <c r="M56" s="112">
        <v>10</v>
      </c>
      <c r="N56" s="101">
        <f>IF(M56=0,"N/A",+L56/M56)</f>
        <v>1506.347</v>
      </c>
      <c r="O56" s="1660">
        <f>IF(M56=0,"N/A",+N56/12)</f>
        <v>125.52891666666666</v>
      </c>
      <c r="P56" s="187"/>
      <c r="Q56" s="187">
        <v>7</v>
      </c>
      <c r="R56" s="101">
        <f>IF(M56=0,"N/A",+N56*P56+O56*Q56)</f>
        <v>878.70241666666664</v>
      </c>
      <c r="S56" s="349"/>
    </row>
    <row r="57" spans="1:19" ht="15" x14ac:dyDescent="0.3">
      <c r="B57" s="114"/>
      <c r="C57" s="115"/>
      <c r="D57" s="115"/>
      <c r="E57" s="115"/>
      <c r="F57" s="115"/>
      <c r="G57" s="115"/>
      <c r="H57" s="1041"/>
      <c r="I57" s="115"/>
      <c r="J57" s="115"/>
      <c r="K57" s="115"/>
      <c r="L57" s="273">
        <f>SUM(L19:L53)</f>
        <v>556147.98999999987</v>
      </c>
      <c r="M57" s="273"/>
      <c r="N57" s="273">
        <f>SUM(N19:N56)</f>
        <v>63403.79</v>
      </c>
      <c r="O57" s="273">
        <f>SUM(O19:O56)</f>
        <v>5283.649166666668</v>
      </c>
      <c r="P57" s="273"/>
      <c r="Q57" s="273"/>
      <c r="R57" s="273">
        <f>SUM(R19:R53)</f>
        <v>228304.98177777781</v>
      </c>
      <c r="S57" s="273">
        <f>SUM(S19:S53)</f>
        <v>327843.00822222215</v>
      </c>
    </row>
    <row r="58" spans="1:19" x14ac:dyDescent="0.2">
      <c r="B58" s="1704"/>
      <c r="C58" s="1704"/>
      <c r="D58" s="1704"/>
      <c r="E58" s="1704"/>
      <c r="F58" s="1704"/>
      <c r="G58" s="3"/>
      <c r="H58" s="152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04"/>
      <c r="C59" s="1704"/>
      <c r="D59" s="1640">
        <v>611</v>
      </c>
      <c r="E59" s="1640">
        <v>2323.09</v>
      </c>
      <c r="F59" s="1704"/>
      <c r="G59" s="3"/>
      <c r="H59" s="152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04"/>
      <c r="C60" s="1704"/>
      <c r="D60" s="1704"/>
      <c r="E60" s="1704"/>
      <c r="F60" s="1704"/>
      <c r="G60" s="3"/>
      <c r="H60" s="152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04"/>
      <c r="C61" s="1704"/>
      <c r="D61" s="1704"/>
      <c r="E61" s="1704"/>
      <c r="F61" s="1704"/>
      <c r="G61" s="3"/>
      <c r="H61" s="152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04"/>
      <c r="C62" s="2001"/>
      <c r="D62" s="2001"/>
      <c r="E62" s="2001"/>
      <c r="F62" s="2001"/>
      <c r="G62" s="9"/>
      <c r="H62" s="1604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2001"/>
      <c r="C63" s="2001"/>
      <c r="D63" s="2001"/>
      <c r="E63" s="2001"/>
      <c r="F63" s="2001"/>
      <c r="G63" s="3"/>
      <c r="H63" s="1981"/>
      <c r="I63" s="1981"/>
      <c r="J63" s="1981"/>
      <c r="K63" s="1981"/>
      <c r="L63" s="10"/>
      <c r="M63" s="10"/>
      <c r="N63" s="3"/>
      <c r="O63" s="1981"/>
      <c r="P63" s="1981"/>
      <c r="Q63" s="1981"/>
      <c r="R63" s="1981"/>
      <c r="S63" s="3"/>
    </row>
    <row r="64" spans="1:19" hidden="1" x14ac:dyDescent="0.2">
      <c r="B64" s="1704"/>
      <c r="C64" s="1657"/>
      <c r="D64" s="1657">
        <v>313</v>
      </c>
      <c r="E64" s="1657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04"/>
      <c r="C65" s="1657"/>
      <c r="D65" s="1657">
        <v>613</v>
      </c>
      <c r="E65" s="1657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52"/>
      <c r="C66" s="1652"/>
      <c r="D66" s="1652">
        <v>614</v>
      </c>
      <c r="E66" s="1652">
        <v>772.27</v>
      </c>
      <c r="F66" s="1704"/>
      <c r="G66" s="3"/>
      <c r="H66" s="1522"/>
    </row>
    <row r="67" spans="1:19" x14ac:dyDescent="0.2">
      <c r="B67" s="1652"/>
      <c r="C67" s="1652"/>
      <c r="D67" s="1652">
        <v>617</v>
      </c>
      <c r="E67" s="1652">
        <v>226.8</v>
      </c>
      <c r="F67" s="1652"/>
    </row>
    <row r="68" spans="1:19" x14ac:dyDescent="0.2">
      <c r="B68" s="1652"/>
      <c r="C68" s="1652"/>
      <c r="D68" s="1652">
        <v>619</v>
      </c>
      <c r="E68" s="1652">
        <v>208.65</v>
      </c>
      <c r="F68" s="1652"/>
    </row>
    <row r="69" spans="1:19" x14ac:dyDescent="0.2">
      <c r="B69" s="1652"/>
      <c r="C69" s="1652"/>
      <c r="D69" s="1652">
        <v>2646</v>
      </c>
      <c r="E69" s="1652">
        <v>433.41</v>
      </c>
      <c r="F69" s="1652"/>
    </row>
    <row r="70" spans="1:19" x14ac:dyDescent="0.2">
      <c r="B70" s="1652"/>
      <c r="C70" s="1652"/>
      <c r="D70" s="1652">
        <v>2652</v>
      </c>
      <c r="E70" s="1652">
        <v>467</v>
      </c>
      <c r="F70" s="1652"/>
    </row>
    <row r="71" spans="1:19" x14ac:dyDescent="0.2">
      <c r="B71" s="1652"/>
      <c r="C71" s="1652"/>
      <c r="D71" s="1652">
        <v>2656</v>
      </c>
      <c r="E71" s="1652">
        <v>200.71</v>
      </c>
      <c r="F71" s="1652"/>
    </row>
    <row r="72" spans="1:19" x14ac:dyDescent="0.2">
      <c r="B72" s="1652"/>
      <c r="C72" s="1652"/>
      <c r="D72" s="1652">
        <v>2657</v>
      </c>
      <c r="E72" s="1652">
        <v>97.23</v>
      </c>
      <c r="F72" s="1652"/>
    </row>
    <row r="73" spans="1:19" x14ac:dyDescent="0.2">
      <c r="B73" s="1652"/>
      <c r="C73" s="1652"/>
      <c r="D73" s="1652"/>
      <c r="E73" s="1652">
        <v>5283.65</v>
      </c>
      <c r="F73" s="1652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48"/>
      <c r="Q75" s="1048"/>
      <c r="R75" s="1048"/>
      <c r="S75" s="1048"/>
    </row>
    <row r="76" spans="1:19" ht="15" x14ac:dyDescent="0.3">
      <c r="A76" s="1992" t="s">
        <v>51</v>
      </c>
      <c r="B76" s="1992"/>
      <c r="C76" s="1992"/>
      <c r="D76" s="1992"/>
      <c r="E76" s="1992"/>
      <c r="F76" s="1992"/>
      <c r="G76" s="1992"/>
      <c r="H76" s="1154"/>
      <c r="I76" s="1993" t="s">
        <v>1620</v>
      </c>
      <c r="J76" s="1993"/>
      <c r="K76" s="1993"/>
      <c r="L76" s="1993"/>
      <c r="M76" s="1993"/>
      <c r="N76" s="115"/>
      <c r="O76" s="1105"/>
      <c r="P76" s="1992" t="s">
        <v>1621</v>
      </c>
      <c r="Q76" s="1992"/>
      <c r="R76" s="1992"/>
      <c r="S76" s="1992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11:S11"/>
    <mergeCell ref="A12:S12"/>
    <mergeCell ref="A13:S13"/>
    <mergeCell ref="A14:S14"/>
    <mergeCell ref="C62:F62"/>
    <mergeCell ref="A15:S15"/>
    <mergeCell ref="A76:G76"/>
    <mergeCell ref="I76:M76"/>
    <mergeCell ref="P76:S76"/>
    <mergeCell ref="B63:F63"/>
    <mergeCell ref="H63:K63"/>
    <mergeCell ref="O63:R63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abSelected="1" zoomScale="90" zoomScaleNormal="90" workbookViewId="0">
      <selection activeCell="Q22" sqref="Q22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1976" t="s">
        <v>0</v>
      </c>
      <c r="B12" s="1976"/>
      <c r="C12" s="1976"/>
      <c r="D12" s="1976"/>
      <c r="E12" s="1976"/>
      <c r="F12" s="1976"/>
      <c r="G12" s="1976"/>
      <c r="H12" s="1976"/>
      <c r="I12" s="1976"/>
      <c r="J12" s="1976"/>
      <c r="K12" s="1976"/>
      <c r="L12" s="1976"/>
      <c r="M12" s="1976"/>
      <c r="N12" s="1976"/>
      <c r="O12" s="1976"/>
      <c r="P12" s="1976"/>
      <c r="Q12" s="1976"/>
      <c r="R12" s="1976"/>
      <c r="S12" s="1976"/>
    </row>
    <row r="13" spans="1:19" ht="15" x14ac:dyDescent="0.25">
      <c r="A13" s="1976" t="s">
        <v>1</v>
      </c>
      <c r="B13" s="1976"/>
      <c r="C13" s="1976"/>
      <c r="D13" s="1976"/>
      <c r="E13" s="1976"/>
      <c r="F13" s="1976"/>
      <c r="G13" s="1976"/>
      <c r="H13" s="1976"/>
      <c r="I13" s="1976"/>
      <c r="J13" s="1976"/>
      <c r="K13" s="1976"/>
      <c r="L13" s="1976"/>
      <c r="M13" s="1976"/>
      <c r="N13" s="1976"/>
      <c r="O13" s="1976"/>
      <c r="P13" s="1976"/>
      <c r="Q13" s="1976"/>
      <c r="R13" s="1976"/>
      <c r="S13" s="1976"/>
    </row>
    <row r="14" spans="1:19" ht="15" x14ac:dyDescent="0.25">
      <c r="A14" s="1976" t="s">
        <v>2</v>
      </c>
      <c r="B14" s="1976"/>
      <c r="C14" s="1976"/>
      <c r="D14" s="1976"/>
      <c r="E14" s="1976"/>
      <c r="F14" s="1976"/>
      <c r="G14" s="1976"/>
      <c r="H14" s="1976"/>
      <c r="I14" s="1976"/>
      <c r="J14" s="1976"/>
      <c r="K14" s="1976"/>
      <c r="L14" s="1976"/>
      <c r="M14" s="1976"/>
      <c r="N14" s="1976"/>
      <c r="O14" s="1976"/>
      <c r="P14" s="1976"/>
      <c r="Q14" s="1976"/>
      <c r="R14" s="1976"/>
      <c r="S14" s="1976"/>
    </row>
    <row r="15" spans="1:19" ht="15" x14ac:dyDescent="0.25">
      <c r="A15" s="1976" t="s">
        <v>3</v>
      </c>
      <c r="B15" s="1976"/>
      <c r="C15" s="1976"/>
      <c r="D15" s="1976"/>
      <c r="E15" s="1976"/>
      <c r="F15" s="1976"/>
      <c r="G15" s="1976"/>
      <c r="H15" s="1976"/>
      <c r="I15" s="1976"/>
      <c r="J15" s="1976"/>
      <c r="K15" s="1976"/>
      <c r="L15" s="1976"/>
      <c r="M15" s="1976"/>
      <c r="N15" s="1976"/>
      <c r="O15" s="1976"/>
      <c r="P15" s="1976"/>
      <c r="Q15" s="1976"/>
      <c r="R15" s="1976"/>
      <c r="S15" s="1976"/>
    </row>
    <row r="16" spans="1:19" x14ac:dyDescent="0.2">
      <c r="A16" s="1975" t="s">
        <v>1830</v>
      </c>
      <c r="B16" s="1975"/>
      <c r="C16" s="1975"/>
      <c r="D16" s="1975"/>
      <c r="E16" s="1975"/>
      <c r="F16" s="1975"/>
      <c r="G16" s="1975"/>
      <c r="H16" s="1975"/>
      <c r="I16" s="1975"/>
      <c r="J16" s="1975"/>
      <c r="K16" s="1975"/>
      <c r="L16" s="1975"/>
      <c r="M16" s="1975"/>
      <c r="N16" s="1975"/>
      <c r="O16" s="1975"/>
      <c r="P16" s="1975"/>
      <c r="Q16" s="1975"/>
      <c r="R16" s="1975"/>
      <c r="S16" s="1975"/>
    </row>
    <row r="17" spans="1:24" ht="15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</row>
    <row r="18" spans="1:24" s="1047" customFormat="1" ht="60" x14ac:dyDescent="0.2">
      <c r="A18" s="962" t="s">
        <v>4</v>
      </c>
      <c r="B18" s="962" t="s">
        <v>5</v>
      </c>
      <c r="C18" s="1044" t="s">
        <v>6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962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1805</v>
      </c>
      <c r="S18" s="1051" t="s">
        <v>1619</v>
      </c>
    </row>
    <row r="19" spans="1:24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24" ht="13.5" x14ac:dyDescent="0.25">
      <c r="A20" s="228">
        <v>2</v>
      </c>
      <c r="B20" s="410">
        <v>40610</v>
      </c>
      <c r="C20" s="423" t="s">
        <v>428</v>
      </c>
      <c r="D20" s="407">
        <v>61</v>
      </c>
      <c r="E20" s="407">
        <v>617</v>
      </c>
      <c r="F20" s="411"/>
      <c r="G20" s="407">
        <v>1</v>
      </c>
      <c r="H20" s="411" t="s">
        <v>735</v>
      </c>
      <c r="I20" s="407" t="s">
        <v>736</v>
      </c>
      <c r="J20" s="407" t="s">
        <v>737</v>
      </c>
      <c r="K20" s="407" t="s">
        <v>427</v>
      </c>
      <c r="L20" s="412">
        <v>8595</v>
      </c>
      <c r="M20" s="413">
        <v>10</v>
      </c>
      <c r="N20" s="409">
        <f t="shared" ref="N20:N25" si="0">IF(M20=0,"N/A",+L20/M20)</f>
        <v>859.5</v>
      </c>
      <c r="O20" s="1624">
        <f t="shared" ref="O20:O25" si="1">IF(M20=0,"N/A",+N20/12)</f>
        <v>71.625</v>
      </c>
      <c r="P20" s="422">
        <v>6</v>
      </c>
      <c r="Q20" s="422">
        <v>6</v>
      </c>
      <c r="R20" s="409">
        <f t="shared" ref="R20:R25" si="2">IF(M20=0,"N/A",+N20*P20+O20*Q20)</f>
        <v>5586.75</v>
      </c>
      <c r="S20" s="409">
        <f t="shared" ref="S20:S25" si="3">IF(M20=0,"N/A",+L20-R20)</f>
        <v>3008.25</v>
      </c>
      <c r="X20" s="1641"/>
    </row>
    <row r="21" spans="1:24" ht="13.5" x14ac:dyDescent="0.25">
      <c r="A21" s="228">
        <v>3</v>
      </c>
      <c r="B21" s="410">
        <v>40016</v>
      </c>
      <c r="C21" s="423" t="s">
        <v>428</v>
      </c>
      <c r="D21" s="407">
        <v>61</v>
      </c>
      <c r="E21" s="407">
        <v>617</v>
      </c>
      <c r="F21" s="411"/>
      <c r="G21" s="407">
        <v>1</v>
      </c>
      <c r="H21" s="411" t="s">
        <v>101</v>
      </c>
      <c r="I21" s="407" t="s">
        <v>430</v>
      </c>
      <c r="J21" s="407" t="s">
        <v>429</v>
      </c>
      <c r="K21" s="407" t="s">
        <v>427</v>
      </c>
      <c r="L21" s="412">
        <v>5995</v>
      </c>
      <c r="M21" s="413">
        <v>10</v>
      </c>
      <c r="N21" s="409">
        <f t="shared" si="0"/>
        <v>599.5</v>
      </c>
      <c r="O21" s="1624">
        <f t="shared" si="1"/>
        <v>49.958333333333336</v>
      </c>
      <c r="P21" s="422">
        <v>8</v>
      </c>
      <c r="Q21" s="422">
        <v>2</v>
      </c>
      <c r="R21" s="409">
        <f t="shared" si="2"/>
        <v>4895.916666666667</v>
      </c>
      <c r="S21" s="409">
        <f t="shared" si="3"/>
        <v>1099.083333333333</v>
      </c>
    </row>
    <row r="22" spans="1:24" ht="13.5" x14ac:dyDescent="0.25">
      <c r="A22" s="228">
        <v>4</v>
      </c>
      <c r="B22" s="410">
        <v>40268</v>
      </c>
      <c r="C22" s="423" t="s">
        <v>428</v>
      </c>
      <c r="D22" s="407">
        <v>61</v>
      </c>
      <c r="E22" s="407">
        <v>619</v>
      </c>
      <c r="F22" s="411"/>
      <c r="G22" s="407">
        <v>1</v>
      </c>
      <c r="H22" s="1053" t="s">
        <v>576</v>
      </c>
      <c r="I22" s="407"/>
      <c r="J22" s="407"/>
      <c r="K22" s="407" t="s">
        <v>427</v>
      </c>
      <c r="L22" s="412">
        <v>1495</v>
      </c>
      <c r="M22" s="413">
        <v>10</v>
      </c>
      <c r="N22" s="409">
        <f t="shared" si="0"/>
        <v>149.5</v>
      </c>
      <c r="O22" s="1624">
        <f t="shared" si="1"/>
        <v>12.458333333333334</v>
      </c>
      <c r="P22" s="422">
        <v>7</v>
      </c>
      <c r="Q22" s="422">
        <v>6</v>
      </c>
      <c r="R22" s="409">
        <f t="shared" si="2"/>
        <v>1121.25</v>
      </c>
      <c r="S22" s="409">
        <f t="shared" si="3"/>
        <v>373.75</v>
      </c>
    </row>
    <row r="23" spans="1:24" ht="13.5" x14ac:dyDescent="0.25">
      <c r="A23" s="228">
        <v>5</v>
      </c>
      <c r="B23" s="410">
        <v>42426</v>
      </c>
      <c r="C23" s="423" t="s">
        <v>860</v>
      </c>
      <c r="D23" s="407">
        <v>61</v>
      </c>
      <c r="E23" s="407">
        <v>619</v>
      </c>
      <c r="F23" s="411"/>
      <c r="G23" s="407">
        <v>1</v>
      </c>
      <c r="H23" s="411" t="s">
        <v>1468</v>
      </c>
      <c r="I23" s="407" t="s">
        <v>1469</v>
      </c>
      <c r="J23" s="407" t="s">
        <v>1470</v>
      </c>
      <c r="K23" s="407"/>
      <c r="L23" s="412">
        <v>49500</v>
      </c>
      <c r="M23" s="413">
        <v>5</v>
      </c>
      <c r="N23" s="409">
        <f t="shared" si="0"/>
        <v>9900</v>
      </c>
      <c r="O23" s="1624">
        <v>1</v>
      </c>
      <c r="P23" s="422">
        <v>1</v>
      </c>
      <c r="Q23" s="422">
        <v>7</v>
      </c>
      <c r="R23" s="409">
        <f t="shared" si="2"/>
        <v>9907</v>
      </c>
      <c r="S23" s="409">
        <f t="shared" si="3"/>
        <v>39593</v>
      </c>
    </row>
    <row r="24" spans="1:24" ht="13.5" x14ac:dyDescent="0.25">
      <c r="A24" s="228">
        <v>6</v>
      </c>
      <c r="B24" s="410">
        <v>42426</v>
      </c>
      <c r="C24" s="423" t="s">
        <v>860</v>
      </c>
      <c r="D24" s="407">
        <v>61</v>
      </c>
      <c r="E24" s="407">
        <v>619</v>
      </c>
      <c r="F24" s="411"/>
      <c r="G24" s="407">
        <v>1</v>
      </c>
      <c r="H24" s="411" t="s">
        <v>1471</v>
      </c>
      <c r="I24" s="407" t="s">
        <v>1472</v>
      </c>
      <c r="J24" s="407"/>
      <c r="K24" s="407"/>
      <c r="L24" s="412">
        <v>29500</v>
      </c>
      <c r="M24" s="413">
        <v>5</v>
      </c>
      <c r="N24" s="409">
        <f t="shared" si="0"/>
        <v>5900</v>
      </c>
      <c r="O24" s="1624">
        <f t="shared" si="1"/>
        <v>491.66666666666669</v>
      </c>
      <c r="P24" s="422">
        <v>1</v>
      </c>
      <c r="Q24" s="422">
        <v>7</v>
      </c>
      <c r="R24" s="409">
        <f t="shared" si="2"/>
        <v>9341.6666666666679</v>
      </c>
      <c r="S24" s="409">
        <f t="shared" si="3"/>
        <v>20158.333333333332</v>
      </c>
    </row>
    <row r="25" spans="1:24" ht="13.5" x14ac:dyDescent="0.25">
      <c r="A25" s="228">
        <v>7</v>
      </c>
      <c r="B25" s="410">
        <v>42426</v>
      </c>
      <c r="C25" s="423" t="s">
        <v>860</v>
      </c>
      <c r="D25" s="407">
        <v>61</v>
      </c>
      <c r="E25" s="407">
        <v>619</v>
      </c>
      <c r="F25" s="411"/>
      <c r="G25" s="407">
        <v>1</v>
      </c>
      <c r="H25" s="411" t="s">
        <v>1473</v>
      </c>
      <c r="I25" s="407"/>
      <c r="J25" s="407" t="s">
        <v>474</v>
      </c>
      <c r="K25" s="407"/>
      <c r="L25" s="412">
        <v>282020</v>
      </c>
      <c r="M25" s="413">
        <v>5</v>
      </c>
      <c r="N25" s="409">
        <f t="shared" si="0"/>
        <v>56404</v>
      </c>
      <c r="O25" s="1624">
        <f t="shared" si="1"/>
        <v>4700.333333333333</v>
      </c>
      <c r="P25" s="422">
        <v>1</v>
      </c>
      <c r="Q25" s="422">
        <v>7</v>
      </c>
      <c r="R25" s="409">
        <f t="shared" si="2"/>
        <v>89306.333333333328</v>
      </c>
      <c r="S25" s="409">
        <f t="shared" si="3"/>
        <v>192713.66666666669</v>
      </c>
    </row>
    <row r="26" spans="1:24" ht="13.5" x14ac:dyDescent="0.25">
      <c r="A26" s="448"/>
      <c r="B26" s="448"/>
      <c r="C26" s="448"/>
      <c r="D26" s="448"/>
      <c r="E26" s="1058"/>
      <c r="F26" s="1058"/>
      <c r="G26" s="449"/>
      <c r="H26" s="1058"/>
      <c r="I26" s="449"/>
      <c r="J26" s="448"/>
      <c r="K26" s="448"/>
      <c r="L26" s="1059">
        <f>SUM(L20:L25)</f>
        <v>377105</v>
      </c>
      <c r="M26" s="1060"/>
      <c r="N26" s="1059">
        <f>SUM(N20:N25)</f>
        <v>73812.5</v>
      </c>
      <c r="O26" s="1059">
        <f>SUM(O20:O25)</f>
        <v>5327.0416666666661</v>
      </c>
      <c r="P26" s="1061"/>
      <c r="Q26" s="1061"/>
      <c r="R26" s="1059">
        <f>SUM(R20:R25)</f>
        <v>120158.91666666666</v>
      </c>
      <c r="S26" s="1059">
        <f>SUM(S20:S25)</f>
        <v>256946.08333333337</v>
      </c>
      <c r="T26" s="18"/>
    </row>
    <row r="27" spans="1:24" ht="15" x14ac:dyDescent="0.3">
      <c r="A27" s="115"/>
      <c r="B27" s="115"/>
      <c r="C27" s="1667">
        <v>617</v>
      </c>
      <c r="D27" s="1652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67">
        <v>619</v>
      </c>
      <c r="D28" s="1652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67"/>
      <c r="D29" s="1652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67"/>
      <c r="D30" s="1667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8"/>
      <c r="P37" s="1048"/>
      <c r="Q37" s="1048"/>
      <c r="R37" s="1048"/>
      <c r="S37" s="1048"/>
    </row>
    <row r="38" spans="1:19" s="115" customFormat="1" ht="15" x14ac:dyDescent="0.3">
      <c r="A38" s="1992" t="s">
        <v>51</v>
      </c>
      <c r="B38" s="1992"/>
      <c r="C38" s="1992"/>
      <c r="D38" s="1992"/>
      <c r="E38" s="1992"/>
      <c r="F38" s="1992"/>
      <c r="G38" s="1992"/>
      <c r="H38" s="116"/>
      <c r="I38" s="1993" t="s">
        <v>1620</v>
      </c>
      <c r="J38" s="1993"/>
      <c r="K38" s="1993"/>
      <c r="L38" s="1993"/>
      <c r="M38" s="1993"/>
      <c r="O38" s="1992" t="s">
        <v>1621</v>
      </c>
      <c r="P38" s="1992"/>
      <c r="Q38" s="1992"/>
      <c r="R38" s="1992"/>
      <c r="S38" s="1992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1994" t="s">
        <v>0</v>
      </c>
      <c r="B12" s="1994"/>
      <c r="C12" s="1994"/>
      <c r="D12" s="1994"/>
      <c r="E12" s="1994"/>
      <c r="F12" s="1994"/>
      <c r="G12" s="1994"/>
      <c r="H12" s="1994"/>
      <c r="I12" s="1994"/>
      <c r="J12" s="1994"/>
      <c r="K12" s="1994"/>
      <c r="L12" s="1994"/>
    </row>
    <row r="13" spans="1:20" x14ac:dyDescent="0.2">
      <c r="A13" s="1994" t="s">
        <v>1</v>
      </c>
      <c r="B13" s="1994"/>
      <c r="C13" s="1994"/>
      <c r="D13" s="1994"/>
      <c r="E13" s="1994"/>
      <c r="F13" s="1994"/>
      <c r="G13" s="1994"/>
      <c r="H13" s="1994"/>
      <c r="I13" s="1994"/>
      <c r="J13" s="1994"/>
      <c r="K13" s="1994"/>
      <c r="L13" s="1994"/>
    </row>
    <row r="14" spans="1:20" x14ac:dyDescent="0.2">
      <c r="A14" s="1994" t="s">
        <v>599</v>
      </c>
      <c r="B14" s="1994"/>
      <c r="C14" s="1994"/>
      <c r="D14" s="1994"/>
      <c r="E14" s="1994"/>
      <c r="F14" s="1994"/>
      <c r="G14" s="1994"/>
      <c r="H14" s="1994"/>
      <c r="I14" s="1994"/>
      <c r="J14" s="1994"/>
      <c r="K14" s="1994"/>
      <c r="L14" s="1994"/>
    </row>
    <row r="15" spans="1:20" x14ac:dyDescent="0.2">
      <c r="A15" s="1994" t="s">
        <v>3</v>
      </c>
      <c r="B15" s="1994"/>
      <c r="C15" s="1994"/>
      <c r="D15" s="1994"/>
      <c r="E15" s="1994"/>
      <c r="F15" s="1994"/>
      <c r="G15" s="1994"/>
      <c r="H15" s="1994"/>
      <c r="I15" s="1994"/>
      <c r="J15" s="1994"/>
      <c r="K15" s="1994"/>
      <c r="L15" s="1994"/>
    </row>
    <row r="16" spans="1:20" x14ac:dyDescent="0.2">
      <c r="A16" s="1975" t="s">
        <v>1546</v>
      </c>
      <c r="B16" s="1975"/>
      <c r="C16" s="1975"/>
      <c r="D16" s="1975"/>
      <c r="E16" s="1975"/>
      <c r="F16" s="1975"/>
      <c r="G16" s="1975"/>
      <c r="H16" s="1975"/>
      <c r="I16" s="1975"/>
      <c r="J16" s="1975"/>
      <c r="K16" s="1975"/>
      <c r="L16" s="1975"/>
      <c r="M16" s="511"/>
      <c r="N16" s="511"/>
      <c r="O16" s="494"/>
      <c r="P16" s="494"/>
      <c r="Q16" s="494"/>
      <c r="R16" s="494"/>
      <c r="S16" s="494"/>
      <c r="T16" s="494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28">
        <v>119065967.84999999</v>
      </c>
      <c r="L22" s="528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002" t="s">
        <v>52</v>
      </c>
      <c r="B35" s="2002"/>
      <c r="C35" s="2002"/>
      <c r="D35" s="2002"/>
      <c r="E35" s="2002"/>
      <c r="F35" s="74"/>
      <c r="G35" s="2003"/>
      <c r="H35" s="2003"/>
      <c r="I35" s="12"/>
      <c r="J35" s="2003"/>
      <c r="K35" s="2003"/>
      <c r="L35" s="2003"/>
      <c r="M35" s="3"/>
      <c r="N35" s="3"/>
      <c r="O35" s="75"/>
      <c r="P35" s="5"/>
      <c r="Q35" s="3"/>
      <c r="R35" s="3"/>
      <c r="S35" s="3"/>
    </row>
    <row r="36" spans="1:19" x14ac:dyDescent="0.2">
      <c r="A36" s="1981" t="s">
        <v>51</v>
      </c>
      <c r="B36" s="1981"/>
      <c r="C36" s="1981"/>
      <c r="D36" s="1981"/>
      <c r="E36" s="1981"/>
      <c r="F36" s="10"/>
      <c r="G36" s="1981" t="s">
        <v>173</v>
      </c>
      <c r="H36" s="1981"/>
      <c r="I36" s="10"/>
      <c r="J36" s="2004" t="s">
        <v>492</v>
      </c>
      <c r="K36" s="2004"/>
      <c r="L36" s="2004"/>
      <c r="M36" s="10"/>
      <c r="N36" s="10"/>
      <c r="O36" s="1981"/>
      <c r="P36" s="1981"/>
      <c r="Q36" s="1981"/>
      <c r="R36" s="1981"/>
      <c r="S36" s="1981"/>
    </row>
    <row r="37" spans="1:19" x14ac:dyDescent="0.2">
      <c r="C37" s="10"/>
      <c r="D37" s="10"/>
      <c r="E37" s="10"/>
      <c r="F37" s="3"/>
      <c r="G37" s="1981"/>
      <c r="H37" s="1981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O36:S36"/>
    <mergeCell ref="G37:H37"/>
    <mergeCell ref="A36:E36"/>
    <mergeCell ref="A35:E35"/>
    <mergeCell ref="G36:H36"/>
    <mergeCell ref="G35:H35"/>
    <mergeCell ref="J36:L36"/>
    <mergeCell ref="J35:L35"/>
    <mergeCell ref="A14:L14"/>
    <mergeCell ref="A15:L15"/>
    <mergeCell ref="A13:L13"/>
    <mergeCell ref="A12:L12"/>
    <mergeCell ref="A16:L16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opLeftCell="B31" zoomScale="80" zoomScaleNormal="80" workbookViewId="0">
      <selection activeCell="B38" sqref="B38:V38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20.140625" customWidth="1"/>
    <col min="19" max="19" width="20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</row>
    <row r="2" spans="2:24" x14ac:dyDescent="0.2">
      <c r="B2" s="781"/>
      <c r="C2" s="781"/>
      <c r="D2" s="781" t="s">
        <v>1738</v>
      </c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</row>
    <row r="6" spans="2:24" x14ac:dyDescent="0.2">
      <c r="B6" s="781"/>
      <c r="C6" s="781"/>
      <c r="D6" s="782"/>
      <c r="E6" s="782"/>
      <c r="F6" s="782"/>
      <c r="G6" s="781"/>
      <c r="H6" s="783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</row>
    <row r="7" spans="2:24" x14ac:dyDescent="0.2">
      <c r="B7" s="781"/>
      <c r="C7" s="781"/>
      <c r="D7" s="782"/>
      <c r="E7" s="782"/>
      <c r="F7" s="782"/>
      <c r="G7" s="781"/>
      <c r="H7" s="783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</row>
    <row r="8" spans="2:24" x14ac:dyDescent="0.2">
      <c r="B8" s="781"/>
      <c r="C8" s="781"/>
      <c r="D8" s="782"/>
      <c r="E8" s="782"/>
      <c r="F8" s="782"/>
      <c r="G8" s="781"/>
      <c r="H8" s="783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</row>
    <row r="9" spans="2:24" x14ac:dyDescent="0.2">
      <c r="B9" s="781"/>
      <c r="C9" s="781"/>
      <c r="D9" s="782"/>
      <c r="E9" s="782"/>
      <c r="F9" s="782"/>
      <c r="G9" s="781"/>
      <c r="H9" s="783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</row>
    <row r="11" spans="2:24" x14ac:dyDescent="0.2">
      <c r="B11" s="1994" t="s">
        <v>0</v>
      </c>
      <c r="C11" s="1994"/>
      <c r="D11" s="1994"/>
      <c r="E11" s="1994"/>
      <c r="F11" s="1994"/>
      <c r="G11" s="1994"/>
      <c r="H11" s="1994"/>
      <c r="I11" s="1994"/>
      <c r="J11" s="1994"/>
      <c r="K11" s="1994"/>
      <c r="L11" s="1994"/>
      <c r="M11" s="1994"/>
      <c r="N11" s="1994"/>
      <c r="O11" s="1994"/>
      <c r="P11" s="1994"/>
      <c r="Q11" s="1994"/>
      <c r="R11" s="1994"/>
      <c r="S11" s="1994"/>
      <c r="T11" s="1994"/>
      <c r="U11" s="1994"/>
      <c r="V11" s="1994"/>
      <c r="W11" s="1994"/>
    </row>
    <row r="12" spans="2:24" x14ac:dyDescent="0.2">
      <c r="B12" s="1994" t="s">
        <v>1</v>
      </c>
      <c r="C12" s="1994"/>
      <c r="D12" s="1994"/>
      <c r="E12" s="1994"/>
      <c r="F12" s="1994"/>
      <c r="G12" s="1994"/>
      <c r="H12" s="1994"/>
      <c r="I12" s="1994"/>
      <c r="J12" s="1994"/>
      <c r="K12" s="1994"/>
      <c r="L12" s="1994"/>
      <c r="M12" s="1994"/>
      <c r="N12" s="1994"/>
      <c r="O12" s="1994"/>
      <c r="P12" s="1994"/>
      <c r="Q12" s="1994"/>
      <c r="R12" s="1994"/>
      <c r="S12" s="1994"/>
      <c r="T12" s="1994"/>
      <c r="U12" s="1994"/>
      <c r="V12" s="1994"/>
      <c r="W12" s="1994"/>
    </row>
    <row r="13" spans="2:24" x14ac:dyDescent="0.2">
      <c r="B13" s="1994" t="s">
        <v>2</v>
      </c>
      <c r="C13" s="1994"/>
      <c r="D13" s="1994"/>
      <c r="E13" s="1994"/>
      <c r="F13" s="1994"/>
      <c r="G13" s="1994"/>
      <c r="H13" s="1994"/>
      <c r="I13" s="1994"/>
      <c r="J13" s="1994"/>
      <c r="K13" s="1994"/>
      <c r="L13" s="1994"/>
      <c r="M13" s="1994"/>
      <c r="N13" s="1994"/>
      <c r="O13" s="1994"/>
      <c r="P13" s="1994"/>
      <c r="Q13" s="1994"/>
      <c r="R13" s="1994"/>
      <c r="S13" s="1994"/>
      <c r="T13" s="1994"/>
      <c r="U13" s="1994"/>
      <c r="V13" s="1994"/>
      <c r="W13" s="1994"/>
    </row>
    <row r="14" spans="2:24" x14ac:dyDescent="0.2">
      <c r="B14" s="1994" t="s">
        <v>3</v>
      </c>
      <c r="C14" s="1994"/>
      <c r="D14" s="1994"/>
      <c r="E14" s="1994"/>
      <c r="F14" s="1994"/>
      <c r="G14" s="1994"/>
      <c r="H14" s="1994"/>
      <c r="I14" s="1994"/>
      <c r="J14" s="1994"/>
      <c r="K14" s="1994"/>
      <c r="L14" s="1994"/>
      <c r="M14" s="1994"/>
      <c r="N14" s="1994"/>
      <c r="O14" s="1994"/>
      <c r="P14" s="1994"/>
      <c r="Q14" s="1994"/>
      <c r="R14" s="1994"/>
      <c r="S14" s="1994"/>
      <c r="T14" s="1994"/>
      <c r="U14" s="1994"/>
      <c r="V14" s="1994"/>
      <c r="W14" s="1994"/>
    </row>
    <row r="15" spans="2:24" x14ac:dyDescent="0.2">
      <c r="B15" s="1975" t="s">
        <v>1843</v>
      </c>
      <c r="C15" s="1975"/>
      <c r="D15" s="1975"/>
      <c r="E15" s="1975"/>
      <c r="F15" s="1975"/>
      <c r="G15" s="1975"/>
      <c r="H15" s="1975"/>
      <c r="I15" s="1975"/>
      <c r="J15" s="1975"/>
      <c r="K15" s="1975"/>
      <c r="L15" s="1975"/>
      <c r="M15" s="1975"/>
      <c r="N15" s="1975"/>
      <c r="O15" s="1975"/>
      <c r="P15" s="1975"/>
      <c r="Q15" s="1975"/>
      <c r="R15" s="1975"/>
      <c r="S15" s="1975"/>
      <c r="T15" s="1975"/>
      <c r="U15" s="1975"/>
      <c r="V15" s="1975"/>
      <c r="W15" s="1975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1"/>
    </row>
    <row r="17" spans="1:25" s="1065" customFormat="1" ht="48" x14ac:dyDescent="0.2">
      <c r="B17" s="1046" t="s">
        <v>4</v>
      </c>
      <c r="C17" s="1046" t="s">
        <v>5</v>
      </c>
      <c r="D17" s="1045" t="s">
        <v>6</v>
      </c>
      <c r="E17" s="1045" t="s">
        <v>7</v>
      </c>
      <c r="F17" s="1045" t="s">
        <v>1612</v>
      </c>
      <c r="G17" s="1046" t="s">
        <v>9</v>
      </c>
      <c r="H17" s="1046" t="s">
        <v>10</v>
      </c>
      <c r="I17" s="1046" t="s">
        <v>11</v>
      </c>
      <c r="J17" s="1046" t="s">
        <v>13</v>
      </c>
      <c r="K17" s="1046" t="s">
        <v>467</v>
      </c>
      <c r="L17" s="1046" t="s">
        <v>1622</v>
      </c>
      <c r="M17" s="1046" t="s">
        <v>1623</v>
      </c>
      <c r="N17" s="1046" t="s">
        <v>469</v>
      </c>
      <c r="O17" s="1046" t="s">
        <v>470</v>
      </c>
      <c r="P17" s="1046" t="s">
        <v>1604</v>
      </c>
      <c r="Q17" s="1049" t="s">
        <v>1616</v>
      </c>
      <c r="R17" s="1050" t="s">
        <v>1615</v>
      </c>
      <c r="S17" s="1050" t="s">
        <v>1614</v>
      </c>
      <c r="T17" s="1068" t="s">
        <v>1618</v>
      </c>
      <c r="U17" s="1051" t="s">
        <v>1617</v>
      </c>
      <c r="V17" s="1066" t="s">
        <v>1805</v>
      </c>
      <c r="W17" s="1050" t="s">
        <v>1619</v>
      </c>
      <c r="X17" s="1067" t="s">
        <v>1788</v>
      </c>
      <c r="Y17" s="1065" t="s">
        <v>5</v>
      </c>
    </row>
    <row r="18" spans="1:25" ht="14.25" x14ac:dyDescent="0.2">
      <c r="B18" s="427">
        <v>1</v>
      </c>
      <c r="C18" s="228">
        <v>2</v>
      </c>
      <c r="D18" s="270">
        <v>3</v>
      </c>
      <c r="E18" s="270">
        <v>4</v>
      </c>
      <c r="F18" s="270">
        <v>5</v>
      </c>
      <c r="G18" s="228">
        <v>6</v>
      </c>
      <c r="H18" s="228">
        <v>7</v>
      </c>
      <c r="I18" s="228">
        <v>8</v>
      </c>
      <c r="J18" s="228">
        <v>9</v>
      </c>
      <c r="K18" s="228">
        <v>10</v>
      </c>
      <c r="L18" s="228">
        <v>11</v>
      </c>
      <c r="M18" s="228"/>
      <c r="N18" s="228">
        <v>12</v>
      </c>
      <c r="O18" s="228">
        <v>13</v>
      </c>
      <c r="P18" s="228">
        <v>14</v>
      </c>
      <c r="Q18" s="228">
        <v>13</v>
      </c>
      <c r="R18" s="228">
        <v>14</v>
      </c>
      <c r="S18" s="228">
        <v>15</v>
      </c>
      <c r="T18" s="228">
        <v>16</v>
      </c>
      <c r="U18" s="228">
        <v>17</v>
      </c>
      <c r="V18" s="228">
        <v>18</v>
      </c>
      <c r="W18" s="228">
        <v>19</v>
      </c>
      <c r="X18" s="381"/>
    </row>
    <row r="19" spans="1:25" s="1038" customFormat="1" ht="14.25" x14ac:dyDescent="0.2">
      <c r="B19" s="1070">
        <v>2</v>
      </c>
      <c r="C19" s="1071">
        <v>41796</v>
      </c>
      <c r="D19" s="1072">
        <v>1</v>
      </c>
      <c r="E19" s="1072">
        <v>61</v>
      </c>
      <c r="F19" s="1072" t="s">
        <v>1110</v>
      </c>
      <c r="G19" s="1072"/>
      <c r="H19" s="1072">
        <v>1</v>
      </c>
      <c r="I19" s="1970" t="s">
        <v>1058</v>
      </c>
      <c r="J19" s="1072" t="s">
        <v>1831</v>
      </c>
      <c r="K19" s="1072"/>
      <c r="L19" s="1072"/>
      <c r="M19" s="1072" t="s">
        <v>1056</v>
      </c>
      <c r="N19" s="1072" t="s">
        <v>1057</v>
      </c>
      <c r="O19" s="1072">
        <v>2013</v>
      </c>
      <c r="P19" s="1098">
        <v>1306536.56</v>
      </c>
      <c r="Q19" s="1073">
        <v>5</v>
      </c>
      <c r="R19" s="1074">
        <f>IF(Q19=0,"N/A",+P19/Q19)</f>
        <v>261307.31200000001</v>
      </c>
      <c r="S19" s="1678">
        <f>IF(Q19=0,"N/A",+R19/12)</f>
        <v>21775.609333333334</v>
      </c>
      <c r="T19" s="1075">
        <v>3</v>
      </c>
      <c r="U19" s="1075">
        <v>3</v>
      </c>
      <c r="V19" s="1074">
        <f>IF(Q19=0,"N/A",+R19*T19+S19*U19)</f>
        <v>849248.76399999997</v>
      </c>
      <c r="W19" s="1074">
        <f t="shared" ref="W19:W33" si="0">IF(Q19=0,"N/A",+P19-V19)</f>
        <v>457287.79600000009</v>
      </c>
      <c r="X19" s="1064"/>
    </row>
    <row r="20" spans="1:25" s="1038" customFormat="1" ht="25.5" x14ac:dyDescent="0.2">
      <c r="B20" s="1070">
        <v>3</v>
      </c>
      <c r="C20" s="1071">
        <v>41950</v>
      </c>
      <c r="D20" s="1072">
        <v>1</v>
      </c>
      <c r="E20" s="1072">
        <v>61</v>
      </c>
      <c r="F20" s="1072" t="s">
        <v>1111</v>
      </c>
      <c r="G20" s="1072"/>
      <c r="H20" s="1072">
        <v>1</v>
      </c>
      <c r="I20" s="1967" t="s">
        <v>1059</v>
      </c>
      <c r="J20" s="1072" t="s">
        <v>1061</v>
      </c>
      <c r="K20" s="1072"/>
      <c r="L20" s="1072"/>
      <c r="M20" s="1072">
        <v>2373697</v>
      </c>
      <c r="N20" s="1072" t="s">
        <v>812</v>
      </c>
      <c r="O20" s="1072"/>
      <c r="P20" s="1098">
        <v>250000</v>
      </c>
      <c r="Q20" s="1073">
        <v>5</v>
      </c>
      <c r="R20" s="1074">
        <f>IF(Q20=0,"N/A",+P20/Q20)</f>
        <v>50000</v>
      </c>
      <c r="S20" s="1678">
        <f>IF(Q20=0,"N/A",+R20/12)</f>
        <v>4166.666666666667</v>
      </c>
      <c r="T20" s="1075">
        <v>2</v>
      </c>
      <c r="U20" s="1075">
        <v>10</v>
      </c>
      <c r="V20" s="1074">
        <f>IF(Q20=0,"N/A",+R20*T20+S20*U20)</f>
        <v>141666.66666666669</v>
      </c>
      <c r="W20" s="1074">
        <f>IF(Q20=0,"N/A",+P20-V20)</f>
        <v>108333.33333333331</v>
      </c>
      <c r="X20" s="1064"/>
    </row>
    <row r="21" spans="1:25" s="1038" customFormat="1" ht="25.5" x14ac:dyDescent="0.2">
      <c r="B21" s="1070">
        <v>4</v>
      </c>
      <c r="C21" s="1071">
        <v>41950</v>
      </c>
      <c r="D21" s="1072">
        <v>1</v>
      </c>
      <c r="E21" s="1072">
        <v>61</v>
      </c>
      <c r="F21" s="1072" t="s">
        <v>1111</v>
      </c>
      <c r="G21" s="1072"/>
      <c r="H21" s="1072">
        <v>1</v>
      </c>
      <c r="I21" s="1967" t="s">
        <v>1060</v>
      </c>
      <c r="J21" s="1072" t="s">
        <v>1061</v>
      </c>
      <c r="K21" s="1072"/>
      <c r="L21" s="1072"/>
      <c r="M21" s="1072">
        <v>2373698</v>
      </c>
      <c r="N21" s="1072" t="s">
        <v>812</v>
      </c>
      <c r="O21" s="1072"/>
      <c r="P21" s="1098">
        <v>250000</v>
      </c>
      <c r="Q21" s="1073">
        <v>5</v>
      </c>
      <c r="R21" s="1074">
        <f>IF(Q21=0,"N/A",+P21/Q21)</f>
        <v>50000</v>
      </c>
      <c r="S21" s="1678">
        <f>IF(Q21=0,"N/A",+R21/12)</f>
        <v>4166.666666666667</v>
      </c>
      <c r="T21" s="1075">
        <v>2</v>
      </c>
      <c r="U21" s="1075">
        <v>10</v>
      </c>
      <c r="V21" s="1074">
        <f>IF(Q21=0,"N/A",+R21*T21+S21*U21)</f>
        <v>141666.66666666669</v>
      </c>
      <c r="W21" s="1074">
        <f t="shared" si="0"/>
        <v>108333.33333333331</v>
      </c>
      <c r="X21" s="1064"/>
    </row>
    <row r="22" spans="1:25" s="1038" customFormat="1" ht="25.5" x14ac:dyDescent="0.2">
      <c r="B22" s="1070">
        <v>5</v>
      </c>
      <c r="C22" s="1071">
        <v>39960</v>
      </c>
      <c r="D22" s="1072">
        <v>1</v>
      </c>
      <c r="E22" s="1072">
        <v>61</v>
      </c>
      <c r="F22" s="1072">
        <v>613</v>
      </c>
      <c r="G22" s="1072"/>
      <c r="H22" s="1072">
        <v>1</v>
      </c>
      <c r="I22" s="1967" t="s">
        <v>471</v>
      </c>
      <c r="J22" s="1072" t="s">
        <v>1832</v>
      </c>
      <c r="K22" s="1072" t="s">
        <v>489</v>
      </c>
      <c r="L22" s="1072" t="s">
        <v>863</v>
      </c>
      <c r="M22" s="1072" t="s">
        <v>816</v>
      </c>
      <c r="N22" s="1072" t="s">
        <v>490</v>
      </c>
      <c r="O22" s="1072">
        <v>2008</v>
      </c>
      <c r="P22" s="1098">
        <v>1256400</v>
      </c>
      <c r="Q22" s="1073">
        <v>5</v>
      </c>
      <c r="R22" s="1077"/>
      <c r="S22" s="1077"/>
      <c r="T22" s="1078">
        <v>5</v>
      </c>
      <c r="U22" s="1078"/>
      <c r="V22" s="1079">
        <v>1256400</v>
      </c>
      <c r="W22" s="1079">
        <f t="shared" si="0"/>
        <v>0</v>
      </c>
      <c r="X22" s="1064"/>
    </row>
    <row r="23" spans="1:25" s="1038" customFormat="1" ht="25.5" x14ac:dyDescent="0.2">
      <c r="B23" s="1070">
        <v>6</v>
      </c>
      <c r="C23" s="1071">
        <v>36053</v>
      </c>
      <c r="D23" s="1072">
        <v>1</v>
      </c>
      <c r="E23" s="1072">
        <v>61</v>
      </c>
      <c r="F23" s="1072">
        <v>613</v>
      </c>
      <c r="G23" s="1072"/>
      <c r="H23" s="1072">
        <v>1</v>
      </c>
      <c r="I23" s="1967" t="s">
        <v>471</v>
      </c>
      <c r="J23" s="1072" t="s">
        <v>1838</v>
      </c>
      <c r="K23" s="1072" t="s">
        <v>1142</v>
      </c>
      <c r="L23" s="1072" t="s">
        <v>479</v>
      </c>
      <c r="M23" s="1072" t="s">
        <v>817</v>
      </c>
      <c r="N23" s="1072" t="s">
        <v>480</v>
      </c>
      <c r="O23" s="1072">
        <v>1995</v>
      </c>
      <c r="P23" s="1098">
        <v>195874</v>
      </c>
      <c r="Q23" s="1073">
        <v>5</v>
      </c>
      <c r="R23" s="1077"/>
      <c r="S23" s="1077"/>
      <c r="T23" s="1080">
        <v>5</v>
      </c>
      <c r="U23" s="1080"/>
      <c r="V23" s="1077">
        <v>195874</v>
      </c>
      <c r="W23" s="1077">
        <f t="shared" si="0"/>
        <v>0</v>
      </c>
      <c r="X23" s="1064"/>
    </row>
    <row r="24" spans="1:25" s="1038" customFormat="1" ht="25.5" x14ac:dyDescent="0.2">
      <c r="A24" s="1081" t="s">
        <v>872</v>
      </c>
      <c r="B24" s="1070">
        <v>7</v>
      </c>
      <c r="C24" s="1071">
        <v>38882</v>
      </c>
      <c r="D24" s="1072">
        <v>1</v>
      </c>
      <c r="E24" s="1072">
        <v>61</v>
      </c>
      <c r="F24" s="1072">
        <v>613</v>
      </c>
      <c r="G24" s="1072"/>
      <c r="H24" s="1072">
        <v>1</v>
      </c>
      <c r="I24" s="1969" t="s">
        <v>471</v>
      </c>
      <c r="J24" s="1082" t="s">
        <v>1833</v>
      </c>
      <c r="K24" s="1082" t="s">
        <v>877</v>
      </c>
      <c r="L24" s="1082" t="s">
        <v>871</v>
      </c>
      <c r="M24" s="1082"/>
      <c r="N24" s="1082" t="s">
        <v>487</v>
      </c>
      <c r="O24" s="1082">
        <v>2004</v>
      </c>
      <c r="P24" s="1099"/>
      <c r="Q24" s="1073">
        <v>5</v>
      </c>
      <c r="R24" s="1083"/>
      <c r="S24" s="1083"/>
      <c r="T24" s="1084">
        <v>5</v>
      </c>
      <c r="U24" s="1084"/>
      <c r="V24" s="1083"/>
      <c r="W24" s="1083">
        <f t="shared" si="0"/>
        <v>0</v>
      </c>
      <c r="X24" s="1064"/>
    </row>
    <row r="25" spans="1:25" s="1038" customFormat="1" ht="14.25" x14ac:dyDescent="0.2">
      <c r="A25" s="1085"/>
      <c r="B25" s="1070">
        <v>8</v>
      </c>
      <c r="C25" s="1071">
        <v>38961</v>
      </c>
      <c r="D25" s="1072">
        <v>1</v>
      </c>
      <c r="E25" s="1072">
        <v>61</v>
      </c>
      <c r="F25" s="1072">
        <v>613</v>
      </c>
      <c r="G25" s="1072"/>
      <c r="H25" s="1072">
        <v>1</v>
      </c>
      <c r="I25" s="1967" t="s">
        <v>475</v>
      </c>
      <c r="J25" s="1072" t="s">
        <v>1834</v>
      </c>
      <c r="K25" s="1086" t="s">
        <v>473</v>
      </c>
      <c r="L25" s="1086" t="s">
        <v>882</v>
      </c>
      <c r="M25" s="1086" t="s">
        <v>869</v>
      </c>
      <c r="N25" s="1086" t="s">
        <v>472</v>
      </c>
      <c r="O25" s="1086">
        <v>2003</v>
      </c>
      <c r="P25" s="1100">
        <v>830000</v>
      </c>
      <c r="Q25" s="1073">
        <v>5</v>
      </c>
      <c r="R25" s="1077"/>
      <c r="S25" s="1077"/>
      <c r="T25" s="1080">
        <v>5</v>
      </c>
      <c r="U25" s="1080"/>
      <c r="V25" s="1077">
        <v>830000</v>
      </c>
      <c r="W25" s="1077">
        <f t="shared" si="0"/>
        <v>0</v>
      </c>
      <c r="X25" s="1064"/>
    </row>
    <row r="26" spans="1:25" s="1038" customFormat="1" ht="14.25" x14ac:dyDescent="0.2">
      <c r="A26" s="1085"/>
      <c r="B26" s="1070">
        <v>9</v>
      </c>
      <c r="C26" s="1071">
        <v>36032</v>
      </c>
      <c r="D26" s="1072">
        <v>1</v>
      </c>
      <c r="E26" s="1072">
        <v>61</v>
      </c>
      <c r="F26" s="1072">
        <v>613</v>
      </c>
      <c r="G26" s="1072"/>
      <c r="H26" s="1072">
        <v>1</v>
      </c>
      <c r="I26" s="1967" t="s">
        <v>1835</v>
      </c>
      <c r="J26" s="1072" t="s">
        <v>1836</v>
      </c>
      <c r="K26" s="1086" t="s">
        <v>477</v>
      </c>
      <c r="L26" s="1086" t="s">
        <v>878</v>
      </c>
      <c r="M26" s="1086" t="s">
        <v>864</v>
      </c>
      <c r="N26" s="1086" t="s">
        <v>478</v>
      </c>
      <c r="O26" s="1086">
        <v>1998</v>
      </c>
      <c r="P26" s="1100">
        <v>75000</v>
      </c>
      <c r="Q26" s="1073">
        <v>5</v>
      </c>
      <c r="R26" s="1077"/>
      <c r="S26" s="1077"/>
      <c r="T26" s="1080">
        <v>5</v>
      </c>
      <c r="U26" s="1080"/>
      <c r="V26" s="1077">
        <v>75000</v>
      </c>
      <c r="W26" s="1077">
        <f t="shared" si="0"/>
        <v>0</v>
      </c>
      <c r="X26" s="1064"/>
    </row>
    <row r="27" spans="1:25" s="1038" customFormat="1" ht="14.25" x14ac:dyDescent="0.2">
      <c r="A27" s="1081" t="s">
        <v>872</v>
      </c>
      <c r="B27" s="1070">
        <v>10</v>
      </c>
      <c r="C27" s="1071">
        <v>36004</v>
      </c>
      <c r="D27" s="1072">
        <v>1</v>
      </c>
      <c r="E27" s="1072">
        <v>61</v>
      </c>
      <c r="F27" s="1072">
        <v>613</v>
      </c>
      <c r="G27" s="1072"/>
      <c r="H27" s="1072">
        <v>1</v>
      </c>
      <c r="I27" s="1969" t="s">
        <v>813</v>
      </c>
      <c r="J27" s="1082" t="s">
        <v>1837</v>
      </c>
      <c r="K27" s="1082" t="s">
        <v>811</v>
      </c>
      <c r="L27" s="1082"/>
      <c r="M27" s="1082"/>
      <c r="N27" s="1082" t="s">
        <v>812</v>
      </c>
      <c r="O27" s="1082">
        <v>1997</v>
      </c>
      <c r="P27" s="1099"/>
      <c r="Q27" s="1073">
        <v>5</v>
      </c>
      <c r="R27" s="1083"/>
      <c r="S27" s="1083"/>
      <c r="T27" s="1084">
        <v>5</v>
      </c>
      <c r="U27" s="1084"/>
      <c r="V27" s="1083"/>
      <c r="W27" s="1083">
        <f t="shared" si="0"/>
        <v>0</v>
      </c>
      <c r="X27" s="1064"/>
    </row>
    <row r="28" spans="1:25" s="1038" customFormat="1" ht="14.25" x14ac:dyDescent="0.2">
      <c r="A28" s="1081" t="s">
        <v>872</v>
      </c>
      <c r="B28" s="1070">
        <v>11</v>
      </c>
      <c r="C28" s="1071">
        <v>38618</v>
      </c>
      <c r="D28" s="1072">
        <v>1</v>
      </c>
      <c r="E28" s="1072">
        <v>61</v>
      </c>
      <c r="F28" s="1072">
        <v>613</v>
      </c>
      <c r="G28" s="1072"/>
      <c r="H28" s="1072">
        <v>1</v>
      </c>
      <c r="I28" s="1969" t="s">
        <v>1841</v>
      </c>
      <c r="J28" s="1082" t="s">
        <v>747</v>
      </c>
      <c r="K28" s="1082" t="s">
        <v>1749</v>
      </c>
      <c r="L28" s="1082"/>
      <c r="M28" s="1082"/>
      <c r="N28" s="1082" t="s">
        <v>487</v>
      </c>
      <c r="O28" s="1082">
        <v>2005</v>
      </c>
      <c r="P28" s="1099"/>
      <c r="Q28" s="1073">
        <v>5</v>
      </c>
      <c r="R28" s="1083"/>
      <c r="S28" s="1083"/>
      <c r="T28" s="1084">
        <v>5</v>
      </c>
      <c r="U28" s="1084"/>
      <c r="V28" s="1083"/>
      <c r="W28" s="1083">
        <f t="shared" si="0"/>
        <v>0</v>
      </c>
      <c r="X28" s="1064"/>
    </row>
    <row r="29" spans="1:25" s="1038" customFormat="1" ht="25.5" x14ac:dyDescent="0.2">
      <c r="B29" s="1070">
        <v>12</v>
      </c>
      <c r="C29" s="1071">
        <v>33110</v>
      </c>
      <c r="D29" s="1072">
        <v>1</v>
      </c>
      <c r="E29" s="1072">
        <v>61</v>
      </c>
      <c r="F29" s="1072">
        <v>613</v>
      </c>
      <c r="G29" s="1072"/>
      <c r="H29" s="1072">
        <v>1</v>
      </c>
      <c r="I29" s="1967" t="s">
        <v>810</v>
      </c>
      <c r="J29" s="1072" t="s">
        <v>476</v>
      </c>
      <c r="K29" s="1072" t="s">
        <v>481</v>
      </c>
      <c r="L29" s="1072" t="s">
        <v>873</v>
      </c>
      <c r="M29" s="1072" t="s">
        <v>818</v>
      </c>
      <c r="N29" s="1072" t="s">
        <v>482</v>
      </c>
      <c r="O29" s="1072">
        <v>1989</v>
      </c>
      <c r="P29" s="1098">
        <v>75000</v>
      </c>
      <c r="Q29" s="1073">
        <v>5</v>
      </c>
      <c r="R29" s="1077"/>
      <c r="S29" s="1077"/>
      <c r="T29" s="1080">
        <v>5</v>
      </c>
      <c r="U29" s="1080"/>
      <c r="V29" s="1077">
        <v>75000</v>
      </c>
      <c r="W29" s="1077">
        <f t="shared" si="0"/>
        <v>0</v>
      </c>
      <c r="X29" s="1064"/>
    </row>
    <row r="30" spans="1:25" s="1038" customFormat="1" ht="14.25" x14ac:dyDescent="0.2">
      <c r="B30" s="1070">
        <v>13</v>
      </c>
      <c r="C30" s="1071">
        <v>33110</v>
      </c>
      <c r="D30" s="1072">
        <v>1</v>
      </c>
      <c r="E30" s="1072">
        <v>61</v>
      </c>
      <c r="F30" s="1072">
        <v>613</v>
      </c>
      <c r="G30" s="1072"/>
      <c r="H30" s="1072">
        <v>1</v>
      </c>
      <c r="I30" s="1967" t="s">
        <v>947</v>
      </c>
      <c r="J30" s="1072" t="s">
        <v>483</v>
      </c>
      <c r="K30" s="1072" t="s">
        <v>484</v>
      </c>
      <c r="L30" s="1072" t="s">
        <v>485</v>
      </c>
      <c r="M30" s="1072" t="s">
        <v>870</v>
      </c>
      <c r="N30" s="1072" t="s">
        <v>478</v>
      </c>
      <c r="O30" s="1072">
        <v>1985</v>
      </c>
      <c r="P30" s="1100">
        <v>50000</v>
      </c>
      <c r="Q30" s="1073">
        <v>5</v>
      </c>
      <c r="R30" s="1077"/>
      <c r="S30" s="1077"/>
      <c r="T30" s="1080">
        <v>5</v>
      </c>
      <c r="U30" s="1080"/>
      <c r="V30" s="1077">
        <v>50000</v>
      </c>
      <c r="W30" s="1077">
        <f t="shared" si="0"/>
        <v>0</v>
      </c>
      <c r="X30" s="1064"/>
    </row>
    <row r="31" spans="1:25" s="1038" customFormat="1" ht="14.25" x14ac:dyDescent="0.2">
      <c r="B31" s="1070">
        <v>14</v>
      </c>
      <c r="C31" s="1071">
        <v>37455</v>
      </c>
      <c r="D31" s="1072">
        <v>1</v>
      </c>
      <c r="E31" s="1072">
        <v>61</v>
      </c>
      <c r="F31" s="1072">
        <v>613</v>
      </c>
      <c r="G31" s="1072"/>
      <c r="H31" s="1072">
        <v>1</v>
      </c>
      <c r="I31" s="1967" t="s">
        <v>1842</v>
      </c>
      <c r="J31" s="1072" t="s">
        <v>744</v>
      </c>
      <c r="K31" s="1072">
        <v>61762</v>
      </c>
      <c r="L31" s="1072"/>
      <c r="M31" s="1072"/>
      <c r="N31" s="1072" t="s">
        <v>745</v>
      </c>
      <c r="O31" s="1072">
        <v>2001</v>
      </c>
      <c r="P31" s="1098">
        <v>450000</v>
      </c>
      <c r="Q31" s="1073">
        <v>5</v>
      </c>
      <c r="R31" s="1077"/>
      <c r="S31" s="1077"/>
      <c r="T31" s="1080">
        <v>5</v>
      </c>
      <c r="U31" s="1080"/>
      <c r="V31" s="1077">
        <v>450000</v>
      </c>
      <c r="W31" s="1077">
        <f t="shared" si="0"/>
        <v>0</v>
      </c>
      <c r="X31" s="1064"/>
    </row>
    <row r="32" spans="1:25" s="1038" customFormat="1" ht="24" customHeight="1" x14ac:dyDescent="0.2">
      <c r="B32" s="1070">
        <v>15</v>
      </c>
      <c r="C32" s="1087">
        <v>40995</v>
      </c>
      <c r="D32" s="1088">
        <v>1</v>
      </c>
      <c r="E32" s="1072">
        <v>61</v>
      </c>
      <c r="F32" s="1072">
        <v>613</v>
      </c>
      <c r="G32" s="1086"/>
      <c r="H32" s="1072">
        <v>1</v>
      </c>
      <c r="I32" s="1967" t="s">
        <v>807</v>
      </c>
      <c r="J32" s="1089" t="s">
        <v>808</v>
      </c>
      <c r="K32" s="1089" t="s">
        <v>809</v>
      </c>
      <c r="L32" s="1072"/>
      <c r="M32" s="1072" t="s">
        <v>883</v>
      </c>
      <c r="N32" s="1089" t="s">
        <v>482</v>
      </c>
      <c r="O32" s="1089">
        <v>2012</v>
      </c>
      <c r="P32" s="1101">
        <v>44965</v>
      </c>
      <c r="Q32" s="1073">
        <v>5</v>
      </c>
      <c r="R32" s="1810"/>
      <c r="S32" s="1811"/>
      <c r="T32" s="1812">
        <v>5</v>
      </c>
      <c r="U32" s="1812"/>
      <c r="V32" s="1810">
        <v>44965</v>
      </c>
      <c r="W32" s="1810">
        <f t="shared" si="0"/>
        <v>0</v>
      </c>
      <c r="X32" s="1064"/>
    </row>
    <row r="33" spans="1:25" s="1038" customFormat="1" ht="25.5" x14ac:dyDescent="0.2">
      <c r="B33" s="1070">
        <v>16</v>
      </c>
      <c r="C33" s="1092">
        <v>39246</v>
      </c>
      <c r="D33" s="1086">
        <v>1</v>
      </c>
      <c r="E33" s="1086">
        <v>61</v>
      </c>
      <c r="F33" s="1072">
        <v>613</v>
      </c>
      <c r="G33" s="1086"/>
      <c r="H33" s="1086">
        <v>1</v>
      </c>
      <c r="I33" s="1967" t="s">
        <v>879</v>
      </c>
      <c r="J33" s="1072" t="s">
        <v>488</v>
      </c>
      <c r="K33" s="1086" t="s">
        <v>491</v>
      </c>
      <c r="L33" s="1086" t="s">
        <v>880</v>
      </c>
      <c r="M33" s="1086"/>
      <c r="N33" s="1086" t="s">
        <v>480</v>
      </c>
      <c r="O33" s="1086">
        <v>2007</v>
      </c>
      <c r="P33" s="1100">
        <v>33500</v>
      </c>
      <c r="Q33" s="1073">
        <v>5</v>
      </c>
      <c r="R33" s="1079"/>
      <c r="S33" s="1927"/>
      <c r="T33" s="1078">
        <v>5</v>
      </c>
      <c r="U33" s="1078"/>
      <c r="V33" s="1079">
        <v>33500</v>
      </c>
      <c r="W33" s="1079">
        <f t="shared" si="0"/>
        <v>0</v>
      </c>
      <c r="X33" s="1064" t="s">
        <v>1789</v>
      </c>
      <c r="Y33" s="1925">
        <v>42913</v>
      </c>
    </row>
    <row r="34" spans="1:25" s="1038" customFormat="1" ht="25.5" x14ac:dyDescent="0.2">
      <c r="B34" s="1070"/>
      <c r="C34" s="1092">
        <v>42913</v>
      </c>
      <c r="D34" s="1086">
        <v>1</v>
      </c>
      <c r="E34" s="1086">
        <v>61</v>
      </c>
      <c r="F34" s="1072">
        <v>613</v>
      </c>
      <c r="G34" s="1086"/>
      <c r="H34" s="1086">
        <v>1</v>
      </c>
      <c r="I34" s="1076" t="s">
        <v>879</v>
      </c>
      <c r="J34" s="1072" t="s">
        <v>488</v>
      </c>
      <c r="K34" s="1086" t="s">
        <v>491</v>
      </c>
      <c r="L34" s="1086" t="s">
        <v>880</v>
      </c>
      <c r="M34" s="1086"/>
      <c r="N34" s="1086" t="s">
        <v>480</v>
      </c>
      <c r="O34" s="1086">
        <v>2007</v>
      </c>
      <c r="P34" s="1100">
        <v>19470</v>
      </c>
      <c r="Q34" s="1073">
        <v>2</v>
      </c>
      <c r="R34" s="1074">
        <f>IF(Q34=0,"N/A",+P34/Q34)</f>
        <v>9735</v>
      </c>
      <c r="S34" s="1678">
        <f>IF(Q34=0,"N/A",+R34/12)</f>
        <v>811.25</v>
      </c>
      <c r="T34" s="1075"/>
      <c r="U34" s="1075">
        <v>3</v>
      </c>
      <c r="V34" s="1074">
        <f>IF(Q34=0,"N/A",+R34*T34+S34*U34)</f>
        <v>2433.75</v>
      </c>
      <c r="W34" s="1074">
        <f>IF(Q34=0,"N/A",+P34-V34)</f>
        <v>17036.25</v>
      </c>
      <c r="X34" s="1064"/>
      <c r="Y34" s="1925"/>
    </row>
    <row r="35" spans="1:25" s="1038" customFormat="1" ht="16.5" customHeight="1" x14ac:dyDescent="0.2">
      <c r="B35" s="1070">
        <v>17</v>
      </c>
      <c r="C35" s="1092">
        <v>42418</v>
      </c>
      <c r="D35" s="1086">
        <v>1</v>
      </c>
      <c r="E35" s="1086">
        <v>61</v>
      </c>
      <c r="F35" s="1072">
        <v>613</v>
      </c>
      <c r="G35" s="1086"/>
      <c r="H35" s="1086">
        <v>1</v>
      </c>
      <c r="I35" s="1967" t="s">
        <v>1550</v>
      </c>
      <c r="J35" s="1072" t="s">
        <v>1839</v>
      </c>
      <c r="K35" s="1086" t="s">
        <v>1551</v>
      </c>
      <c r="L35" s="1086"/>
      <c r="M35" s="1086"/>
      <c r="N35" s="1086"/>
      <c r="O35" s="1086">
        <v>2014</v>
      </c>
      <c r="P35" s="1100">
        <v>1150000</v>
      </c>
      <c r="Q35" s="1073">
        <v>5</v>
      </c>
      <c r="R35" s="1090">
        <f>IF(Q35=0,"N/A",+P35/Q35)</f>
        <v>230000</v>
      </c>
      <c r="S35" s="1717">
        <f>IF(Q35=0,"N/A",+R35/12)</f>
        <v>19166.666666666668</v>
      </c>
      <c r="T35" s="1091">
        <v>1</v>
      </c>
      <c r="U35" s="1091">
        <v>7</v>
      </c>
      <c r="V35" s="1810">
        <f>IF(Q35=0,"N/A",+R35*T35+S35*U35)</f>
        <v>364166.66666666669</v>
      </c>
      <c r="W35" s="1090">
        <f>IF(Q35=0,"N/A",+P35-V35)</f>
        <v>785833.33333333326</v>
      </c>
      <c r="X35" s="1093"/>
    </row>
    <row r="36" spans="1:25" s="1038" customFormat="1" ht="14.25" x14ac:dyDescent="0.2">
      <c r="B36" s="1070">
        <v>18</v>
      </c>
      <c r="C36" s="1094">
        <v>42671</v>
      </c>
      <c r="D36" s="1095">
        <v>1</v>
      </c>
      <c r="E36" s="1095">
        <v>61</v>
      </c>
      <c r="F36" s="1096">
        <v>613</v>
      </c>
      <c r="G36" s="1095"/>
      <c r="H36" s="1095">
        <v>1</v>
      </c>
      <c r="I36" s="1968" t="s">
        <v>1840</v>
      </c>
      <c r="J36" s="1096" t="s">
        <v>1553</v>
      </c>
      <c r="K36" s="1095" t="s">
        <v>1554</v>
      </c>
      <c r="L36" s="1095"/>
      <c r="M36" s="1095"/>
      <c r="N36" s="1095" t="s">
        <v>1555</v>
      </c>
      <c r="O36" s="1095">
        <v>2016</v>
      </c>
      <c r="P36" s="1102">
        <v>3950000</v>
      </c>
      <c r="Q36" s="1097">
        <v>5</v>
      </c>
      <c r="R36" s="1074">
        <f>IF(Q36=0,"N/A",+P36/Q36)</f>
        <v>790000</v>
      </c>
      <c r="S36" s="1678">
        <f>IF(Q36=0,"N/A",+R36/12)</f>
        <v>65833.333333333328</v>
      </c>
      <c r="T36" s="1075"/>
      <c r="U36" s="1075">
        <v>11</v>
      </c>
      <c r="V36" s="1074">
        <f>IF(Q36=0,"N/A",+R36*T36+S36*U36)</f>
        <v>724166.66666666663</v>
      </c>
      <c r="W36" s="1074">
        <f>IF(Q36=0,"N/A",+P36-V36)</f>
        <v>3225833.3333333335</v>
      </c>
      <c r="X36" s="1093"/>
    </row>
    <row r="37" spans="1:25" s="1038" customFormat="1" ht="25.5" x14ac:dyDescent="0.2">
      <c r="B37" s="1070">
        <v>19</v>
      </c>
      <c r="C37" s="1094">
        <v>42605</v>
      </c>
      <c r="D37" s="1095">
        <v>1</v>
      </c>
      <c r="E37" s="1095"/>
      <c r="F37" s="1096" t="s">
        <v>1110</v>
      </c>
      <c r="G37" s="1095"/>
      <c r="H37" s="1095">
        <v>1</v>
      </c>
      <c r="I37" s="1968" t="s">
        <v>1624</v>
      </c>
      <c r="J37" s="1096"/>
      <c r="K37" s="1095"/>
      <c r="L37" s="1095"/>
      <c r="M37" s="1095"/>
      <c r="N37" s="1095" t="s">
        <v>812</v>
      </c>
      <c r="O37" s="1095">
        <v>2016</v>
      </c>
      <c r="P37" s="1102">
        <v>506639</v>
      </c>
      <c r="Q37" s="1097">
        <v>5</v>
      </c>
      <c r="R37" s="1074">
        <f>IF(Q37=0,"N/A",+P37/Q37)</f>
        <v>101327.8</v>
      </c>
      <c r="S37" s="1678">
        <f>IF(Q37=0,"N/A",+R37/12)</f>
        <v>8443.9833333333336</v>
      </c>
      <c r="T37" s="1075">
        <v>1</v>
      </c>
      <c r="U37" s="1075">
        <v>1</v>
      </c>
      <c r="V37" s="1074">
        <f>IF(Q37=0,"N/A",+R37*T37+S37*U37)</f>
        <v>109771.78333333334</v>
      </c>
      <c r="W37" s="1074">
        <f>IF(Q37=0,"N/A",+P37-V37)</f>
        <v>396867.21666666667</v>
      </c>
      <c r="X37" s="1093"/>
    </row>
    <row r="38" spans="1:25" s="1038" customFormat="1" ht="14.25" x14ac:dyDescent="0.2">
      <c r="B38" s="1070">
        <v>20</v>
      </c>
      <c r="C38" s="1094">
        <v>42978</v>
      </c>
      <c r="D38" s="1095">
        <v>1</v>
      </c>
      <c r="E38" s="1095">
        <v>61</v>
      </c>
      <c r="F38" s="1096" t="s">
        <v>1847</v>
      </c>
      <c r="G38" s="1095"/>
      <c r="H38" s="1095">
        <v>1</v>
      </c>
      <c r="I38" s="1971" t="s">
        <v>1844</v>
      </c>
      <c r="J38" s="1096" t="s">
        <v>1845</v>
      </c>
      <c r="K38" s="1095" t="s">
        <v>1846</v>
      </c>
      <c r="L38" s="1095"/>
      <c r="M38" s="1095"/>
      <c r="N38" s="1095" t="s">
        <v>1848</v>
      </c>
      <c r="O38" s="1095">
        <v>2016</v>
      </c>
      <c r="P38" s="1102">
        <v>740900</v>
      </c>
      <c r="Q38" s="1097">
        <v>5</v>
      </c>
      <c r="R38" s="1074">
        <f>IF(Q38=0,"N/A",+P38/Q38)</f>
        <v>148180</v>
      </c>
      <c r="S38" s="1678">
        <f>IF(Q38=0,"N/A",+R38/12)</f>
        <v>12348.333333333334</v>
      </c>
      <c r="T38" s="1075"/>
      <c r="U38" s="1075">
        <v>1</v>
      </c>
      <c r="V38" s="1074">
        <f>IF(Q38=0,"N/A",+R38*T38+S38*U38)</f>
        <v>12348.333333333334</v>
      </c>
      <c r="W38" s="1074">
        <f>IF(Q38=0,"N/A",+P38-V38)</f>
        <v>728551.66666666663</v>
      </c>
      <c r="X38" s="1093"/>
    </row>
    <row r="39" spans="1:25" ht="15.75" thickBot="1" x14ac:dyDescent="0.3">
      <c r="A39" s="22"/>
      <c r="B39" s="230"/>
      <c r="C39" s="1053"/>
      <c r="D39" s="1053"/>
      <c r="E39" s="1053"/>
      <c r="F39" s="230"/>
      <c r="G39" s="230"/>
      <c r="H39" s="426"/>
      <c r="I39" s="230"/>
      <c r="J39" s="411"/>
      <c r="K39" s="1053"/>
      <c r="L39" s="1053"/>
      <c r="M39" s="1053"/>
      <c r="N39" s="1053"/>
      <c r="O39" s="1053"/>
      <c r="P39" s="1103">
        <f>SUM(P19:P37)</f>
        <v>10443384.560000001</v>
      </c>
      <c r="Q39" s="1069"/>
      <c r="R39" s="1104">
        <f>SUM(R19:R38)</f>
        <v>1640550.112</v>
      </c>
      <c r="S39" s="1104">
        <f>SUM(S19:S38)</f>
        <v>136712.50933333335</v>
      </c>
      <c r="T39" s="1069"/>
      <c r="U39" s="1069"/>
      <c r="V39" s="1103">
        <f>SUM(V19:V37)</f>
        <v>5343859.9640000006</v>
      </c>
      <c r="W39" s="1103">
        <f>SUM(W19:W37)</f>
        <v>5099524.5959999999</v>
      </c>
      <c r="X39" s="928"/>
    </row>
    <row r="40" spans="1:25" ht="15" thickTop="1" x14ac:dyDescent="0.2">
      <c r="B40" s="781"/>
      <c r="C40" s="781"/>
      <c r="D40" s="781"/>
      <c r="E40" s="781"/>
      <c r="F40" s="783"/>
      <c r="G40" s="783"/>
      <c r="H40" s="4"/>
      <c r="I40" s="783"/>
      <c r="J40" s="4"/>
      <c r="K40" s="781"/>
      <c r="L40" s="781"/>
      <c r="M40" s="781"/>
      <c r="N40" s="781"/>
      <c r="O40" s="781"/>
      <c r="P40" s="781"/>
      <c r="Q40" s="781"/>
      <c r="R40" s="781"/>
      <c r="S40" s="781"/>
      <c r="T40" s="784"/>
      <c r="U40" s="784"/>
      <c r="V40" s="781"/>
      <c r="W40" s="781"/>
      <c r="X40" s="381"/>
    </row>
    <row r="41" spans="1:25" ht="14.25" x14ac:dyDescent="0.2">
      <c r="B41" s="781"/>
      <c r="C41" s="781"/>
      <c r="D41" s="781"/>
      <c r="E41" s="781"/>
      <c r="F41" s="783"/>
      <c r="G41" s="783"/>
      <c r="H41" s="4"/>
      <c r="I41" s="783"/>
      <c r="J41" s="4"/>
      <c r="K41" s="781"/>
      <c r="L41" s="781"/>
      <c r="M41" s="781"/>
      <c r="N41" s="781"/>
      <c r="O41" s="781"/>
      <c r="P41" s="781"/>
      <c r="Q41" s="781"/>
      <c r="R41" s="781"/>
      <c r="S41" s="781"/>
      <c r="T41" s="784"/>
      <c r="U41" s="784"/>
      <c r="V41" s="781"/>
      <c r="W41" s="781"/>
      <c r="X41" s="381"/>
    </row>
    <row r="42" spans="1:25" ht="14.25" x14ac:dyDescent="0.2">
      <c r="A42" s="79" t="s">
        <v>872</v>
      </c>
      <c r="B42" s="785" t="s">
        <v>874</v>
      </c>
      <c r="C42" s="785"/>
      <c r="D42" s="785"/>
      <c r="E42" s="785"/>
      <c r="F42" s="786"/>
      <c r="G42" s="786"/>
      <c r="H42" s="787"/>
      <c r="I42" s="786"/>
      <c r="J42" s="787"/>
      <c r="K42" s="785"/>
      <c r="L42" s="781"/>
      <c r="M42" s="781"/>
      <c r="N42" s="781"/>
      <c r="O42" s="781"/>
      <c r="P42" s="781"/>
      <c r="Q42" s="781"/>
      <c r="R42" s="781"/>
      <c r="S42" s="781"/>
      <c r="T42" s="784"/>
      <c r="U42" s="784"/>
      <c r="V42" s="788"/>
      <c r="W42" s="781"/>
      <c r="X42" s="381"/>
    </row>
    <row r="43" spans="1:25" ht="14.25" x14ac:dyDescent="0.2">
      <c r="A43" s="79" t="s">
        <v>872</v>
      </c>
      <c r="B43" s="785" t="s">
        <v>876</v>
      </c>
      <c r="C43" s="785"/>
      <c r="D43" s="785"/>
      <c r="E43" s="785"/>
      <c r="F43" s="786"/>
      <c r="G43" s="786"/>
      <c r="H43" s="787"/>
      <c r="I43" s="786"/>
      <c r="J43" s="787"/>
      <c r="K43" s="785"/>
      <c r="L43" s="781"/>
      <c r="M43" s="781"/>
      <c r="N43" s="781"/>
      <c r="O43" s="781"/>
      <c r="P43" s="781"/>
      <c r="Q43" s="781"/>
      <c r="R43" s="781"/>
      <c r="S43" s="781"/>
      <c r="T43" s="784"/>
      <c r="U43" s="784"/>
      <c r="V43" s="781"/>
      <c r="W43" s="781"/>
      <c r="X43" s="381"/>
    </row>
    <row r="44" spans="1:25" ht="14.25" x14ac:dyDescent="0.2">
      <c r="A44" s="79" t="s">
        <v>872</v>
      </c>
      <c r="B44" s="785" t="s">
        <v>875</v>
      </c>
      <c r="C44" s="785"/>
      <c r="D44" s="785"/>
      <c r="E44" s="785"/>
      <c r="F44" s="786"/>
      <c r="G44" s="786"/>
      <c r="H44" s="787"/>
      <c r="I44" s="786"/>
      <c r="J44" s="787"/>
      <c r="K44" s="785"/>
      <c r="L44" s="781"/>
      <c r="M44" s="781"/>
      <c r="N44" s="781"/>
      <c r="O44" s="781"/>
      <c r="P44" s="781"/>
      <c r="Q44" s="781"/>
      <c r="R44" s="781"/>
      <c r="S44" s="781"/>
      <c r="T44" s="781"/>
      <c r="U44" s="781"/>
      <c r="V44" s="781"/>
      <c r="W44" s="781"/>
      <c r="X44" s="381"/>
    </row>
    <row r="45" spans="1:25" x14ac:dyDescent="0.2">
      <c r="B45" s="781"/>
      <c r="C45" s="781" t="s">
        <v>1791</v>
      </c>
      <c r="D45" s="781"/>
      <c r="E45" s="781"/>
      <c r="F45" s="781"/>
      <c r="G45" s="781"/>
      <c r="H45" s="781"/>
      <c r="I45" s="781"/>
      <c r="J45" s="781"/>
      <c r="K45" s="781"/>
      <c r="L45" s="781"/>
      <c r="M45" s="781"/>
      <c r="N45" s="781"/>
      <c r="O45" s="781"/>
      <c r="P45" s="781"/>
      <c r="Q45" s="781"/>
      <c r="R45" s="781"/>
      <c r="S45" s="781"/>
      <c r="T45" s="781"/>
      <c r="U45" s="781"/>
      <c r="V45" s="781"/>
      <c r="W45" s="781"/>
    </row>
    <row r="46" spans="1:25" ht="25.5" x14ac:dyDescent="0.2">
      <c r="B46" s="1926"/>
      <c r="C46" s="1076" t="s">
        <v>879</v>
      </c>
      <c r="D46" s="1072" t="s">
        <v>488</v>
      </c>
      <c r="E46" s="1086" t="s">
        <v>491</v>
      </c>
      <c r="F46" s="1086" t="s">
        <v>880</v>
      </c>
      <c r="G46" s="1086"/>
      <c r="H46" s="1086" t="s">
        <v>480</v>
      </c>
      <c r="I46" s="1086">
        <v>2007</v>
      </c>
      <c r="J46" s="1100">
        <v>33500</v>
      </c>
      <c r="K46" s="1073">
        <v>5</v>
      </c>
      <c r="L46" s="781"/>
      <c r="M46" s="781"/>
      <c r="N46" s="781"/>
      <c r="O46" s="781"/>
      <c r="P46" s="781"/>
      <c r="Q46" s="781"/>
      <c r="R46" s="781"/>
      <c r="S46" s="781"/>
      <c r="T46" s="781"/>
      <c r="U46" s="781"/>
      <c r="V46" s="781"/>
      <c r="W46" s="781"/>
    </row>
    <row r="47" spans="1:25" ht="25.5" x14ac:dyDescent="0.2">
      <c r="B47" s="1926"/>
      <c r="C47" s="1076" t="s">
        <v>879</v>
      </c>
      <c r="D47" s="1072" t="s">
        <v>488</v>
      </c>
      <c r="E47" s="1086" t="s">
        <v>491</v>
      </c>
      <c r="F47" s="1086" t="s">
        <v>880</v>
      </c>
      <c r="G47" s="1086"/>
      <c r="H47" s="1086" t="s">
        <v>480</v>
      </c>
      <c r="I47" s="1086">
        <v>2007</v>
      </c>
      <c r="J47" s="1100">
        <v>19470</v>
      </c>
      <c r="K47" s="1073">
        <v>2</v>
      </c>
      <c r="L47" s="781"/>
      <c r="M47" s="781"/>
      <c r="N47" s="781"/>
      <c r="O47" s="781"/>
      <c r="P47" s="781"/>
      <c r="Q47" s="781"/>
      <c r="R47" s="781"/>
      <c r="S47" s="781"/>
      <c r="T47" s="781"/>
      <c r="U47" s="781"/>
      <c r="V47" s="781"/>
      <c r="W47" s="781"/>
    </row>
    <row r="48" spans="1:25" x14ac:dyDescent="0.2">
      <c r="B48" s="781"/>
      <c r="C48" s="781"/>
      <c r="D48" s="1641"/>
      <c r="E48" s="1641"/>
      <c r="F48" s="1641"/>
      <c r="G48" s="781"/>
      <c r="H48" s="781"/>
      <c r="I48" s="781"/>
      <c r="J48" s="781"/>
      <c r="K48" s="781"/>
      <c r="L48" s="781"/>
      <c r="M48" s="781"/>
      <c r="N48" s="781"/>
      <c r="O48" s="781"/>
      <c r="P48" s="781"/>
      <c r="Q48" s="781"/>
      <c r="R48" s="781"/>
      <c r="S48" s="781"/>
      <c r="T48" s="781"/>
      <c r="U48" s="781"/>
      <c r="V48" s="781"/>
      <c r="W48" s="781"/>
    </row>
    <row r="49" spans="2:23" x14ac:dyDescent="0.2">
      <c r="B49" s="781"/>
      <c r="C49" s="781"/>
      <c r="D49" s="1641"/>
      <c r="E49" s="1641">
        <v>613</v>
      </c>
      <c r="F49" s="1728">
        <v>85811.26</v>
      </c>
      <c r="G49" s="781"/>
      <c r="H49" s="781"/>
      <c r="I49" s="781"/>
      <c r="J49" s="781"/>
      <c r="K49" s="781"/>
      <c r="L49" s="781"/>
      <c r="M49" s="781"/>
      <c r="N49" s="781"/>
      <c r="O49" s="781"/>
      <c r="P49" s="781"/>
      <c r="Q49" s="781"/>
      <c r="R49" s="781"/>
      <c r="S49" s="781"/>
      <c r="T49" s="781"/>
      <c r="U49" s="781"/>
      <c r="V49" s="781"/>
      <c r="W49" s="781"/>
    </row>
    <row r="50" spans="2:23" x14ac:dyDescent="0.2">
      <c r="B50" s="781"/>
      <c r="C50" s="781"/>
      <c r="D50" s="1641"/>
      <c r="E50" s="1641">
        <v>2641</v>
      </c>
      <c r="F50" s="1728">
        <v>30219.59</v>
      </c>
      <c r="G50" s="781"/>
      <c r="H50" s="781" t="s">
        <v>52</v>
      </c>
      <c r="I50" s="781"/>
      <c r="J50" s="781"/>
      <c r="K50" s="781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</row>
    <row r="51" spans="2:23" x14ac:dyDescent="0.2">
      <c r="B51" s="781"/>
      <c r="C51" s="781"/>
      <c r="D51" s="1641"/>
      <c r="E51" s="1641">
        <v>2648</v>
      </c>
      <c r="F51" s="1728">
        <v>8333.33</v>
      </c>
      <c r="G51" s="781"/>
      <c r="H51" s="781"/>
      <c r="I51" s="781"/>
      <c r="J51" s="781"/>
      <c r="K51" s="781" t="s">
        <v>1790</v>
      </c>
      <c r="L51" s="781"/>
      <c r="M51" s="781"/>
      <c r="N51" s="781" t="s">
        <v>52</v>
      </c>
      <c r="O51" s="781"/>
      <c r="P51" s="781"/>
      <c r="Q51" s="781"/>
      <c r="R51" s="781"/>
      <c r="S51" s="781"/>
      <c r="T51" s="781"/>
      <c r="U51" s="781"/>
      <c r="V51" s="781"/>
      <c r="W51" s="781"/>
    </row>
    <row r="52" spans="2:23" x14ac:dyDescent="0.2">
      <c r="B52" s="781"/>
      <c r="C52" s="781"/>
      <c r="D52" s="1641"/>
      <c r="E52" s="1641"/>
      <c r="F52" s="1728">
        <f>SUM(F49:F51)</f>
        <v>124364.18</v>
      </c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</row>
    <row r="53" spans="2:23" x14ac:dyDescent="0.2">
      <c r="B53" s="781"/>
      <c r="C53" s="781"/>
      <c r="D53" s="1718"/>
      <c r="E53" s="1718"/>
      <c r="F53" s="1718"/>
      <c r="G53" s="781"/>
      <c r="H53" s="1999"/>
      <c r="I53" s="1999"/>
      <c r="J53" s="781"/>
      <c r="K53" s="789"/>
      <c r="L53" s="789"/>
      <c r="M53" s="789"/>
      <c r="N53" s="789"/>
      <c r="O53" s="781"/>
      <c r="P53" s="789"/>
      <c r="Q53" s="789"/>
      <c r="R53" s="781"/>
      <c r="S53" s="781"/>
      <c r="T53" s="781"/>
      <c r="U53" s="781"/>
      <c r="V53" s="781"/>
      <c r="W53" s="781"/>
    </row>
    <row r="54" spans="2:23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</row>
    <row r="55" spans="2:23" x14ac:dyDescent="0.2">
      <c r="B55" s="73"/>
      <c r="C55" s="73"/>
      <c r="D55" s="73"/>
      <c r="E55" s="73"/>
      <c r="F55" s="73"/>
      <c r="G55" s="73"/>
      <c r="H55" s="73"/>
      <c r="I55" s="781"/>
      <c r="J55" s="789"/>
      <c r="K55" s="73"/>
      <c r="L55" s="73"/>
      <c r="M55" s="73"/>
      <c r="N55" s="73"/>
      <c r="O55" s="73"/>
      <c r="P55" s="73"/>
      <c r="Q55" s="781"/>
      <c r="R55" s="789"/>
      <c r="S55" s="73"/>
      <c r="T55" s="73"/>
      <c r="U55" s="73"/>
      <c r="V55" s="73"/>
      <c r="W55" s="73"/>
    </row>
    <row r="56" spans="2:23" x14ac:dyDescent="0.2">
      <c r="B56" s="1992" t="s">
        <v>51</v>
      </c>
      <c r="C56" s="1992"/>
      <c r="D56" s="1992"/>
      <c r="E56" s="1992"/>
      <c r="F56" s="1992"/>
      <c r="G56" s="1992"/>
      <c r="H56" s="1992"/>
      <c r="I56" s="781"/>
      <c r="J56" s="1105"/>
      <c r="K56" s="1992" t="s">
        <v>1625</v>
      </c>
      <c r="L56" s="1992"/>
      <c r="M56" s="1992"/>
      <c r="N56" s="1992"/>
      <c r="O56" s="1992"/>
      <c r="P56" s="1992"/>
      <c r="Q56" s="781"/>
      <c r="R56" s="1105"/>
      <c r="S56" s="1992" t="s">
        <v>1621</v>
      </c>
      <c r="T56" s="1992"/>
      <c r="U56" s="1992"/>
      <c r="V56" s="1992"/>
      <c r="W56" s="1992"/>
    </row>
    <row r="57" spans="2:23" x14ac:dyDescent="0.2">
      <c r="B57" s="781"/>
      <c r="C57" s="781"/>
      <c r="D57" s="781"/>
      <c r="E57" s="781"/>
      <c r="F57" s="781"/>
      <c r="G57" s="781"/>
      <c r="H57" s="781"/>
      <c r="I57" s="781"/>
      <c r="J57" s="781"/>
      <c r="K57" s="781"/>
      <c r="L57" s="781"/>
      <c r="M57" s="781"/>
      <c r="N57" s="781"/>
      <c r="O57" s="781"/>
      <c r="P57" s="781"/>
      <c r="Q57" s="781"/>
      <c r="R57" s="781"/>
      <c r="S57" s="781"/>
      <c r="T57" s="781"/>
      <c r="U57" s="781"/>
      <c r="V57" s="781"/>
      <c r="W57" s="781"/>
    </row>
    <row r="58" spans="2:23" x14ac:dyDescent="0.2">
      <c r="B58" s="781"/>
      <c r="C58" s="781"/>
      <c r="D58" s="781"/>
      <c r="E58" s="781"/>
      <c r="F58" s="781"/>
      <c r="G58" s="781"/>
      <c r="H58" s="781"/>
      <c r="I58" s="781"/>
      <c r="J58" s="781"/>
      <c r="K58" s="781"/>
      <c r="L58" s="781"/>
      <c r="M58" s="781"/>
      <c r="N58" s="781"/>
      <c r="O58" s="781"/>
      <c r="P58" s="781"/>
      <c r="Q58" s="781"/>
      <c r="R58" s="781"/>
      <c r="S58" s="781"/>
      <c r="T58" s="781"/>
      <c r="U58" s="781"/>
      <c r="V58" s="781"/>
      <c r="W58" s="781"/>
    </row>
    <row r="59" spans="2:23" x14ac:dyDescent="0.2">
      <c r="B59" s="781"/>
      <c r="C59" s="781"/>
      <c r="D59" s="781"/>
      <c r="E59" s="781"/>
      <c r="F59" s="781"/>
      <c r="G59" s="781"/>
      <c r="H59" s="781"/>
      <c r="I59" s="781"/>
      <c r="J59" s="781"/>
      <c r="K59" s="781"/>
      <c r="L59" s="781"/>
      <c r="M59" s="781"/>
      <c r="N59" s="781"/>
      <c r="O59" s="781"/>
      <c r="P59" s="781"/>
      <c r="Q59" s="781"/>
      <c r="R59" s="781"/>
      <c r="S59" s="781"/>
      <c r="T59" s="781"/>
      <c r="U59" s="781"/>
      <c r="V59" s="781"/>
      <c r="W59" s="781"/>
    </row>
    <row r="60" spans="2:23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</row>
    <row r="61" spans="2:23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 t="s">
        <v>1782</v>
      </c>
      <c r="S61" s="781"/>
      <c r="T61" s="781"/>
      <c r="U61" s="781"/>
      <c r="V61" s="781"/>
      <c r="W61" s="781"/>
    </row>
    <row r="62" spans="2:23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</row>
    <row r="63" spans="2:23" x14ac:dyDescent="0.2"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</row>
    <row r="64" spans="2:23" x14ac:dyDescent="0.2"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</row>
    <row r="65" spans="2:23" x14ac:dyDescent="0.2">
      <c r="B65" s="781"/>
      <c r="C65" s="781"/>
      <c r="D65" s="781"/>
      <c r="E65" s="781"/>
      <c r="F65" s="781"/>
      <c r="G65" s="781"/>
      <c r="H65" s="781"/>
      <c r="I65" s="781"/>
      <c r="J65" s="781"/>
      <c r="K65" s="781"/>
      <c r="L65" s="781"/>
      <c r="M65" s="781"/>
      <c r="N65" s="781"/>
      <c r="O65" s="781"/>
      <c r="P65" s="781"/>
      <c r="Q65" s="781"/>
      <c r="R65" s="781"/>
      <c r="S65" s="781"/>
      <c r="T65" s="781"/>
      <c r="U65" s="781"/>
      <c r="V65" s="781"/>
      <c r="W65" s="781"/>
    </row>
    <row r="66" spans="2:23" x14ac:dyDescent="0.2">
      <c r="B66" s="781"/>
      <c r="C66" s="781"/>
      <c r="D66" s="781"/>
      <c r="E66" s="781"/>
      <c r="F66" s="781"/>
      <c r="G66" s="781"/>
      <c r="H66" s="781"/>
      <c r="I66" s="781"/>
      <c r="J66" s="781"/>
      <c r="K66" s="781"/>
      <c r="L66" s="781"/>
      <c r="M66" s="781"/>
      <c r="N66" s="781"/>
      <c r="O66" s="781"/>
      <c r="P66" s="781"/>
      <c r="Q66" s="781"/>
      <c r="R66" s="781"/>
      <c r="S66" s="781"/>
      <c r="T66" s="781"/>
      <c r="U66" s="781"/>
      <c r="V66" s="781"/>
      <c r="W66" s="781"/>
    </row>
    <row r="67" spans="2:23" x14ac:dyDescent="0.2">
      <c r="B67" s="781"/>
      <c r="C67" s="781"/>
      <c r="D67" s="781"/>
      <c r="E67" s="781"/>
      <c r="F67" s="781"/>
      <c r="G67" s="781"/>
      <c r="H67" s="781"/>
      <c r="I67" s="781"/>
      <c r="J67" s="781"/>
      <c r="K67" s="781"/>
      <c r="L67" s="781"/>
      <c r="M67" s="781"/>
      <c r="N67" s="781"/>
      <c r="O67" s="781"/>
      <c r="P67" s="781"/>
      <c r="Q67" s="781"/>
      <c r="R67" s="781"/>
      <c r="S67" s="781"/>
      <c r="T67" s="781"/>
      <c r="U67" s="781"/>
      <c r="V67" s="781"/>
      <c r="W67" s="781"/>
    </row>
    <row r="68" spans="2:23" x14ac:dyDescent="0.2">
      <c r="B68" s="781"/>
      <c r="C68" s="781"/>
      <c r="D68" s="781"/>
      <c r="E68" s="781"/>
      <c r="F68" s="781"/>
      <c r="G68" s="781"/>
      <c r="H68" s="781"/>
      <c r="I68" s="781"/>
      <c r="J68" s="781"/>
      <c r="K68" s="781"/>
      <c r="L68" s="781"/>
      <c r="M68" s="781"/>
      <c r="N68" s="781"/>
      <c r="O68" s="781"/>
      <c r="P68" s="781"/>
      <c r="Q68" s="781"/>
      <c r="R68" s="781"/>
      <c r="S68" s="781"/>
      <c r="T68" s="781"/>
      <c r="U68" s="781"/>
      <c r="V68" s="781"/>
      <c r="W68" s="781"/>
    </row>
    <row r="69" spans="2:23" x14ac:dyDescent="0.2">
      <c r="B69" s="781"/>
      <c r="C69" s="781"/>
      <c r="D69" s="781"/>
      <c r="E69" s="781"/>
      <c r="F69" s="781"/>
      <c r="G69" s="781"/>
      <c r="H69" s="781"/>
      <c r="I69" s="781"/>
      <c r="J69" s="781"/>
      <c r="K69" s="781"/>
      <c r="L69" s="781"/>
      <c r="M69" s="781"/>
      <c r="N69" s="781"/>
      <c r="O69" s="781"/>
      <c r="P69" s="781"/>
      <c r="Q69" s="781"/>
      <c r="R69" s="781"/>
      <c r="S69" s="781"/>
      <c r="T69" s="781"/>
      <c r="U69" s="781"/>
      <c r="V69" s="781"/>
      <c r="W69" s="781"/>
    </row>
  </sheetData>
  <mergeCells count="9">
    <mergeCell ref="B11:W11"/>
    <mergeCell ref="B12:W12"/>
    <mergeCell ref="B13:W13"/>
    <mergeCell ref="B14:W14"/>
    <mergeCell ref="B56:H56"/>
    <mergeCell ref="S56:W56"/>
    <mergeCell ref="K56:P56"/>
    <mergeCell ref="B15:W15"/>
    <mergeCell ref="H53:I53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B37" zoomScale="80" zoomScaleNormal="80" workbookViewId="0">
      <selection activeCell="K46" sqref="K46"/>
    </sheetView>
  </sheetViews>
  <sheetFormatPr baseColWidth="10" defaultColWidth="9.140625" defaultRowHeight="15" x14ac:dyDescent="0.2"/>
  <cols>
    <col min="1" max="1" width="0.7109375" style="814" hidden="1" customWidth="1"/>
    <col min="2" max="2" width="3.85546875" style="814" customWidth="1"/>
    <col min="3" max="3" width="14.28515625" style="814" customWidth="1"/>
    <col min="4" max="4" width="5.140625" style="814" customWidth="1"/>
    <col min="5" max="5" width="5.5703125" style="814" customWidth="1"/>
    <col min="6" max="6" width="10.85546875" style="814" customWidth="1"/>
    <col min="7" max="7" width="3.5703125" style="814" customWidth="1"/>
    <col min="8" max="8" width="5.5703125" style="814" customWidth="1"/>
    <col min="9" max="9" width="26.42578125" style="814" customWidth="1"/>
    <col min="10" max="10" width="17.85546875" style="814" customWidth="1"/>
    <col min="11" max="11" width="23.5703125" style="814" customWidth="1"/>
    <col min="12" max="12" width="12.140625" style="814" customWidth="1"/>
    <col min="13" max="13" width="12.140625" style="814" bestFit="1" customWidth="1"/>
    <col min="14" max="14" width="11.5703125" style="814" customWidth="1"/>
    <col min="15" max="15" width="7.140625" style="814" customWidth="1"/>
    <col min="16" max="16" width="21.7109375" style="814" customWidth="1"/>
    <col min="17" max="17" width="4.28515625" style="814" customWidth="1"/>
    <col min="18" max="18" width="20.140625" style="814" customWidth="1"/>
    <col min="19" max="19" width="20.5703125" style="814" customWidth="1"/>
    <col min="20" max="20" width="20.85546875" style="814" customWidth="1"/>
    <col min="21" max="21" width="4.140625" style="814" customWidth="1"/>
    <col min="22" max="22" width="4.85546875" style="814" customWidth="1"/>
    <col min="23" max="23" width="20.28515625" style="814" customWidth="1"/>
    <col min="24" max="24" width="21.85546875" style="814" customWidth="1"/>
    <col min="25" max="25" width="24.42578125" style="814" customWidth="1"/>
    <col min="26" max="16384" width="9.140625" style="814"/>
  </cols>
  <sheetData>
    <row r="1" spans="2:24" x14ac:dyDescent="0.2">
      <c r="B1" s="781"/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781"/>
      <c r="R1" s="781"/>
      <c r="S1" s="781"/>
      <c r="T1" s="781"/>
      <c r="U1" s="781"/>
      <c r="V1" s="781"/>
      <c r="W1" s="781"/>
      <c r="X1" s="781"/>
    </row>
    <row r="2" spans="2:24" x14ac:dyDescent="0.2"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</row>
    <row r="3" spans="2:24" x14ac:dyDescent="0.2"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781"/>
      <c r="S3" s="781"/>
      <c r="T3" s="781"/>
      <c r="U3" s="781"/>
      <c r="V3" s="781"/>
      <c r="W3" s="781"/>
      <c r="X3" s="781"/>
    </row>
    <row r="4" spans="2:24" x14ac:dyDescent="0.2"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  <c r="X4" s="781"/>
    </row>
    <row r="5" spans="2:24" x14ac:dyDescent="0.2"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  <c r="N5" s="781"/>
      <c r="O5" s="781"/>
      <c r="P5" s="781"/>
      <c r="Q5" s="781"/>
      <c r="R5" s="781"/>
      <c r="S5" s="781"/>
      <c r="T5" s="781"/>
      <c r="U5" s="781"/>
      <c r="V5" s="781"/>
      <c r="W5" s="781"/>
      <c r="X5" s="781"/>
    </row>
    <row r="6" spans="2:24" x14ac:dyDescent="0.2">
      <c r="B6" s="781"/>
      <c r="C6" s="781"/>
      <c r="D6" s="781"/>
      <c r="E6" s="781"/>
      <c r="F6" s="781"/>
      <c r="G6" s="781"/>
      <c r="H6" s="781"/>
      <c r="I6" s="781"/>
      <c r="J6" s="781"/>
      <c r="K6" s="781"/>
      <c r="L6" s="781"/>
      <c r="M6" s="781"/>
      <c r="N6" s="781"/>
      <c r="O6" s="781"/>
      <c r="P6" s="781"/>
      <c r="Q6" s="781"/>
      <c r="R6" s="781"/>
      <c r="S6" s="781"/>
      <c r="T6" s="781"/>
      <c r="U6" s="781"/>
      <c r="V6" s="781"/>
      <c r="W6" s="781"/>
      <c r="X6" s="781"/>
    </row>
    <row r="7" spans="2:24" x14ac:dyDescent="0.2">
      <c r="B7" s="781"/>
      <c r="C7" s="781"/>
      <c r="D7" s="781"/>
      <c r="E7" s="781"/>
      <c r="F7" s="781"/>
      <c r="G7" s="781"/>
      <c r="H7" s="781"/>
      <c r="I7" s="781"/>
      <c r="J7" s="781"/>
      <c r="K7" s="781"/>
      <c r="L7" s="781"/>
      <c r="M7" s="781"/>
      <c r="N7" s="781"/>
      <c r="O7" s="781"/>
      <c r="P7" s="781"/>
      <c r="Q7" s="781"/>
      <c r="R7" s="781"/>
      <c r="S7" s="781"/>
      <c r="T7" s="781"/>
      <c r="U7" s="781"/>
      <c r="V7" s="781"/>
      <c r="W7" s="781"/>
      <c r="X7" s="781"/>
    </row>
    <row r="8" spans="2:24" x14ac:dyDescent="0.2">
      <c r="B8" s="781"/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</row>
    <row r="9" spans="2:24" x14ac:dyDescent="0.2">
      <c r="B9" s="781"/>
      <c r="C9" s="781"/>
      <c r="D9" s="781"/>
      <c r="E9" s="781"/>
      <c r="F9" s="781"/>
      <c r="G9" s="781"/>
      <c r="H9" s="781"/>
      <c r="I9" s="781"/>
      <c r="J9" s="781"/>
      <c r="K9" s="781"/>
      <c r="L9" s="781"/>
      <c r="M9" s="781"/>
      <c r="N9" s="781"/>
      <c r="O9" s="781"/>
      <c r="P9" s="781"/>
      <c r="Q9" s="781"/>
      <c r="R9" s="781"/>
      <c r="S9" s="781"/>
      <c r="T9" s="781"/>
      <c r="U9" s="781"/>
      <c r="V9" s="781"/>
      <c r="W9" s="781"/>
      <c r="X9" s="781"/>
    </row>
    <row r="10" spans="2:24" x14ac:dyDescent="0.2">
      <c r="B10" s="781"/>
      <c r="C10" s="781"/>
      <c r="D10" s="782"/>
      <c r="E10" s="782"/>
      <c r="F10" s="782"/>
      <c r="G10" s="781"/>
      <c r="H10" s="783"/>
      <c r="I10" s="781"/>
      <c r="J10" s="781"/>
      <c r="K10" s="781"/>
      <c r="L10" s="781"/>
      <c r="M10" s="781"/>
      <c r="N10" s="781"/>
      <c r="O10" s="781"/>
      <c r="P10" s="781"/>
      <c r="Q10" s="781"/>
      <c r="R10" s="781"/>
      <c r="S10" s="781"/>
      <c r="T10" s="781"/>
      <c r="U10" s="781"/>
      <c r="V10" s="781"/>
      <c r="W10" s="781"/>
      <c r="X10" s="781"/>
    </row>
    <row r="11" spans="2:24" x14ac:dyDescent="0.2">
      <c r="B11" s="781"/>
      <c r="C11" s="781"/>
      <c r="D11" s="782"/>
      <c r="E11" s="782"/>
      <c r="F11" s="782"/>
      <c r="G11" s="781"/>
      <c r="H11" s="783"/>
      <c r="I11" s="781"/>
      <c r="J11" s="781"/>
      <c r="K11" s="781"/>
      <c r="L11" s="781"/>
      <c r="M11" s="781"/>
      <c r="N11" s="781"/>
      <c r="O11" s="781"/>
      <c r="P11" s="781"/>
      <c r="Q11" s="781"/>
      <c r="R11" s="781"/>
      <c r="S11" s="781"/>
      <c r="T11" s="781"/>
      <c r="U11" s="781"/>
      <c r="V11" s="781"/>
      <c r="W11" s="781"/>
      <c r="X11" s="781"/>
    </row>
    <row r="12" spans="2:24" x14ac:dyDescent="0.2">
      <c r="B12" s="781"/>
      <c r="C12" s="781"/>
      <c r="D12" s="782"/>
      <c r="E12" s="782"/>
      <c r="F12" s="782"/>
      <c r="G12" s="781"/>
      <c r="H12" s="783"/>
      <c r="I12" s="781"/>
      <c r="J12" s="781"/>
      <c r="K12" s="781"/>
      <c r="L12" s="781"/>
      <c r="M12" s="781"/>
      <c r="N12" s="781"/>
      <c r="O12" s="781"/>
      <c r="P12" s="781"/>
      <c r="Q12" s="781"/>
      <c r="R12" s="781"/>
      <c r="S12" s="781"/>
      <c r="T12" s="781"/>
      <c r="U12" s="781"/>
      <c r="V12" s="781"/>
      <c r="W12" s="781"/>
      <c r="X12" s="781"/>
    </row>
    <row r="13" spans="2:24" x14ac:dyDescent="0.2">
      <c r="B13" s="781"/>
      <c r="C13" s="781"/>
      <c r="D13" s="782"/>
      <c r="E13" s="782"/>
      <c r="F13" s="782"/>
      <c r="G13" s="781"/>
      <c r="H13" s="783"/>
      <c r="I13" s="781"/>
      <c r="J13" s="781"/>
      <c r="K13" s="781"/>
      <c r="L13" s="781"/>
      <c r="M13" s="781"/>
      <c r="N13" s="781"/>
      <c r="O13" s="781"/>
      <c r="P13" s="781"/>
      <c r="Q13" s="781"/>
      <c r="R13" s="781"/>
      <c r="S13" s="781"/>
      <c r="T13" s="781"/>
      <c r="U13" s="781"/>
      <c r="V13" s="781"/>
      <c r="W13" s="781"/>
      <c r="X13" s="781"/>
    </row>
    <row r="14" spans="2:24" x14ac:dyDescent="0.2">
      <c r="B14" s="781"/>
      <c r="C14" s="781"/>
      <c r="D14" s="782"/>
      <c r="E14" s="782"/>
      <c r="F14" s="782"/>
      <c r="G14" s="781"/>
      <c r="H14" s="783"/>
      <c r="I14" s="781"/>
      <c r="J14" s="781"/>
      <c r="K14" s="781"/>
      <c r="L14" s="781"/>
      <c r="M14" s="781"/>
      <c r="N14" s="781"/>
      <c r="O14" s="781"/>
      <c r="P14" s="781"/>
      <c r="Q14" s="781"/>
      <c r="R14" s="781"/>
      <c r="S14" s="781"/>
      <c r="T14" s="781"/>
      <c r="U14" s="781"/>
      <c r="V14" s="781"/>
      <c r="W14" s="781"/>
      <c r="X14" s="781"/>
    </row>
    <row r="15" spans="2:24" ht="15.75" x14ac:dyDescent="0.25">
      <c r="B15" s="2005" t="s">
        <v>0</v>
      </c>
      <c r="C15" s="2005"/>
      <c r="D15" s="2005"/>
      <c r="E15" s="2005"/>
      <c r="F15" s="2005"/>
      <c r="G15" s="2005"/>
      <c r="H15" s="2005"/>
      <c r="I15" s="2005"/>
      <c r="J15" s="2005"/>
      <c r="K15" s="2005"/>
      <c r="L15" s="2005"/>
      <c r="M15" s="2005"/>
      <c r="N15" s="2005"/>
      <c r="O15" s="2005"/>
      <c r="P15" s="2005"/>
      <c r="Q15" s="2005"/>
      <c r="R15" s="2005"/>
      <c r="S15" s="2005"/>
      <c r="T15" s="2005"/>
      <c r="U15" s="2005"/>
      <c r="V15" s="2005"/>
      <c r="W15" s="2005"/>
      <c r="X15" s="2005"/>
    </row>
    <row r="16" spans="2:24" ht="15.75" x14ac:dyDescent="0.25">
      <c r="B16" s="2005" t="s">
        <v>1</v>
      </c>
      <c r="C16" s="2005"/>
      <c r="D16" s="2005"/>
      <c r="E16" s="2005"/>
      <c r="F16" s="2005"/>
      <c r="G16" s="2005"/>
      <c r="H16" s="2005"/>
      <c r="I16" s="2005"/>
      <c r="J16" s="2005"/>
      <c r="K16" s="2005"/>
      <c r="L16" s="2005"/>
      <c r="M16" s="2005"/>
      <c r="N16" s="2005"/>
      <c r="O16" s="2005"/>
      <c r="P16" s="2005"/>
      <c r="Q16" s="2005"/>
      <c r="R16" s="2005"/>
      <c r="S16" s="2005"/>
      <c r="T16" s="2005"/>
      <c r="U16" s="2005"/>
      <c r="V16" s="2005"/>
      <c r="W16" s="2005"/>
      <c r="X16" s="2005"/>
    </row>
    <row r="17" spans="1:24" ht="15.75" x14ac:dyDescent="0.25">
      <c r="B17" s="2005" t="s">
        <v>2</v>
      </c>
      <c r="C17" s="2005"/>
      <c r="D17" s="2005"/>
      <c r="E17" s="2005"/>
      <c r="F17" s="2005"/>
      <c r="G17" s="2005"/>
      <c r="H17" s="2005"/>
      <c r="I17" s="2005"/>
      <c r="J17" s="2005"/>
      <c r="K17" s="2005"/>
      <c r="L17" s="2005"/>
      <c r="M17" s="2005"/>
      <c r="N17" s="2005"/>
      <c r="O17" s="2005"/>
      <c r="P17" s="2005"/>
      <c r="Q17" s="2005"/>
      <c r="R17" s="2005"/>
      <c r="S17" s="2005"/>
      <c r="T17" s="2005"/>
      <c r="U17" s="2005"/>
      <c r="V17" s="2005"/>
      <c r="W17" s="2005"/>
      <c r="X17" s="2005"/>
    </row>
    <row r="18" spans="1:24" ht="15.75" x14ac:dyDescent="0.25">
      <c r="B18" s="2005" t="s">
        <v>3</v>
      </c>
      <c r="C18" s="2005"/>
      <c r="D18" s="2005"/>
      <c r="E18" s="2005"/>
      <c r="F18" s="2005"/>
      <c r="G18" s="2005"/>
      <c r="H18" s="2005"/>
      <c r="I18" s="2005"/>
      <c r="J18" s="2005"/>
      <c r="K18" s="2005"/>
      <c r="L18" s="2005"/>
      <c r="M18" s="2005"/>
      <c r="N18" s="2005"/>
      <c r="O18" s="2005"/>
      <c r="P18" s="2005"/>
      <c r="Q18" s="2005"/>
      <c r="R18" s="2005"/>
      <c r="S18" s="2005"/>
      <c r="T18" s="2005"/>
      <c r="U18" s="2005"/>
      <c r="V18" s="2005"/>
      <c r="W18" s="2005"/>
      <c r="X18" s="2005"/>
    </row>
    <row r="19" spans="1:24" ht="15.75" x14ac:dyDescent="0.25">
      <c r="B19" s="2006" t="s">
        <v>1815</v>
      </c>
      <c r="C19" s="2006"/>
      <c r="D19" s="2006"/>
      <c r="E19" s="2006"/>
      <c r="F19" s="2006"/>
      <c r="G19" s="2006"/>
      <c r="H19" s="2006"/>
      <c r="I19" s="2006"/>
      <c r="J19" s="2006"/>
      <c r="K19" s="2006"/>
      <c r="L19" s="2006"/>
      <c r="M19" s="2006"/>
      <c r="N19" s="2006"/>
      <c r="O19" s="2006"/>
      <c r="P19" s="2006"/>
      <c r="Q19" s="2006"/>
      <c r="R19" s="2006"/>
      <c r="S19" s="2006"/>
      <c r="T19" s="2006"/>
      <c r="U19" s="2006"/>
      <c r="V19" s="2006"/>
      <c r="W19" s="2006"/>
      <c r="X19" s="2006"/>
    </row>
    <row r="20" spans="1:24" ht="15.75" x14ac:dyDescent="0.25">
      <c r="B20" s="927"/>
      <c r="C20" s="927"/>
      <c r="D20" s="927"/>
      <c r="E20" s="927"/>
      <c r="F20" s="927"/>
      <c r="G20" s="927"/>
      <c r="H20" s="927"/>
      <c r="I20" s="927"/>
      <c r="J20" s="927"/>
      <c r="K20" s="927"/>
      <c r="L20" s="927"/>
      <c r="M20" s="927"/>
      <c r="N20" s="927"/>
      <c r="O20" s="927"/>
      <c r="P20" s="927"/>
      <c r="Q20" s="927"/>
      <c r="R20" s="927"/>
      <c r="S20" s="927"/>
      <c r="T20" s="927"/>
      <c r="U20" s="927"/>
      <c r="V20" s="927"/>
      <c r="W20" s="927"/>
      <c r="X20" s="927"/>
    </row>
    <row r="21" spans="1:24" ht="89.25" x14ac:dyDescent="0.2">
      <c r="B21" s="21" t="s">
        <v>4</v>
      </c>
      <c r="C21" s="84" t="s">
        <v>5</v>
      </c>
      <c r="D21" s="181" t="s">
        <v>6</v>
      </c>
      <c r="E21" s="176" t="s">
        <v>7</v>
      </c>
      <c r="F21" s="176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7" t="s">
        <v>493</v>
      </c>
      <c r="R21" s="177" t="s">
        <v>494</v>
      </c>
      <c r="S21" s="177" t="s">
        <v>495</v>
      </c>
      <c r="T21" s="177"/>
      <c r="U21" s="178" t="s">
        <v>496</v>
      </c>
      <c r="V21" s="178" t="s">
        <v>497</v>
      </c>
      <c r="W21" s="144" t="s">
        <v>494</v>
      </c>
      <c r="X21" s="177" t="s">
        <v>498</v>
      </c>
    </row>
    <row r="22" spans="1:24" ht="38.25" x14ac:dyDescent="0.2">
      <c r="B22" s="21"/>
      <c r="C22" s="84"/>
      <c r="D22" s="181"/>
      <c r="E22" s="176"/>
      <c r="F22" s="181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7" t="s">
        <v>499</v>
      </c>
      <c r="R22" s="177" t="s">
        <v>500</v>
      </c>
      <c r="S22" s="177" t="s">
        <v>501</v>
      </c>
      <c r="T22" s="177"/>
      <c r="U22" s="396" t="s">
        <v>502</v>
      </c>
      <c r="V22" s="396" t="s">
        <v>503</v>
      </c>
      <c r="W22" s="144" t="s">
        <v>1808</v>
      </c>
      <c r="X22" s="177" t="s">
        <v>504</v>
      </c>
    </row>
    <row r="23" spans="1:24" ht="16.5" x14ac:dyDescent="0.3">
      <c r="B23" s="984"/>
      <c r="C23" s="179"/>
      <c r="D23" s="180"/>
      <c r="E23" s="180"/>
      <c r="F23" s="181"/>
      <c r="G23" s="179"/>
      <c r="H23" s="84"/>
      <c r="I23" s="179"/>
      <c r="J23" s="278"/>
      <c r="K23" s="192"/>
      <c r="L23" s="192"/>
      <c r="M23" s="192"/>
      <c r="N23" s="192"/>
      <c r="O23" s="192"/>
      <c r="P23" s="84"/>
      <c r="Q23" s="227"/>
      <c r="R23" s="177"/>
      <c r="S23" s="177"/>
      <c r="T23" s="177"/>
      <c r="U23" s="178"/>
      <c r="V23" s="178"/>
      <c r="W23" s="985"/>
      <c r="X23" s="177"/>
    </row>
    <row r="24" spans="1:24" x14ac:dyDescent="0.2">
      <c r="B24" s="986">
        <v>1</v>
      </c>
      <c r="C24" s="84">
        <v>2</v>
      </c>
      <c r="D24" s="181">
        <v>3</v>
      </c>
      <c r="E24" s="181">
        <v>4</v>
      </c>
      <c r="F24" s="181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/>
      <c r="U24" s="84">
        <v>16</v>
      </c>
      <c r="V24" s="84">
        <v>17</v>
      </c>
      <c r="W24" s="84">
        <v>18</v>
      </c>
      <c r="X24" s="84">
        <v>19</v>
      </c>
    </row>
    <row r="25" spans="1:24" ht="16.5" x14ac:dyDescent="0.3">
      <c r="B25" s="986">
        <v>1</v>
      </c>
      <c r="C25" s="987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88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01">
        <f>+S25</f>
        <v>21775.609333333334</v>
      </c>
      <c r="U25" s="187">
        <v>3</v>
      </c>
      <c r="V25" s="187">
        <v>2</v>
      </c>
      <c r="W25" s="101">
        <f>IF(Q25=0,"N/A",+R25*U25+S25*V25)</f>
        <v>827473.15466666664</v>
      </c>
      <c r="X25" s="101">
        <f>IF(Q25=0,"N/A",+P25-W25)</f>
        <v>479063.40533333342</v>
      </c>
    </row>
    <row r="26" spans="1:24" ht="16.5" x14ac:dyDescent="0.3">
      <c r="B26" s="986">
        <v>2</v>
      </c>
      <c r="C26" s="987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88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01"/>
      <c r="U26" s="187">
        <v>2</v>
      </c>
      <c r="V26" s="187">
        <v>9</v>
      </c>
      <c r="W26" s="101">
        <f>IF(Q26=0,"N/A",+R26*U26+S26*V26)</f>
        <v>137500</v>
      </c>
      <c r="X26" s="101">
        <f>IF(Q26=0,"N/A",+P26-W26)</f>
        <v>112500</v>
      </c>
    </row>
    <row r="27" spans="1:24" ht="16.5" x14ac:dyDescent="0.3">
      <c r="B27" s="986">
        <v>3</v>
      </c>
      <c r="C27" s="987">
        <v>41950</v>
      </c>
      <c r="D27" s="85">
        <v>1</v>
      </c>
      <c r="E27" s="85">
        <v>61</v>
      </c>
      <c r="F27" s="799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88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01">
        <f>+S26+S27</f>
        <v>8333.3333333333339</v>
      </c>
      <c r="U27" s="187">
        <v>2</v>
      </c>
      <c r="V27" s="187">
        <v>9</v>
      </c>
      <c r="W27" s="101">
        <f>IF(Q27=0,"N/A",+R27*U27+S27*V27)</f>
        <v>137500</v>
      </c>
      <c r="X27" s="101">
        <f>IF(Q27=0,"N/A",+P27-W27)</f>
        <v>112500</v>
      </c>
    </row>
    <row r="28" spans="1:24" ht="16.5" x14ac:dyDescent="0.3">
      <c r="B28" s="986">
        <v>4</v>
      </c>
      <c r="C28" s="987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88">
        <v>1256400</v>
      </c>
      <c r="Q28" s="112">
        <v>5</v>
      </c>
      <c r="R28" s="91"/>
      <c r="S28" s="91"/>
      <c r="T28" s="378"/>
      <c r="U28" s="989">
        <v>5</v>
      </c>
      <c r="V28" s="989"/>
      <c r="W28" s="378">
        <v>1256400</v>
      </c>
      <c r="X28" s="378">
        <f t="shared" ref="X28:X39" si="0">IF(Q28=0,"N/A",+P28-W28)</f>
        <v>0</v>
      </c>
    </row>
    <row r="29" spans="1:24" ht="16.5" x14ac:dyDescent="0.3">
      <c r="B29" s="986">
        <v>5</v>
      </c>
      <c r="C29" s="987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4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88">
        <v>195874</v>
      </c>
      <c r="Q29" s="112">
        <v>5</v>
      </c>
      <c r="R29" s="91"/>
      <c r="S29" s="91"/>
      <c r="T29" s="91"/>
      <c r="U29" s="237">
        <v>5</v>
      </c>
      <c r="V29" s="237"/>
      <c r="W29" s="91">
        <v>195874</v>
      </c>
      <c r="X29" s="91">
        <f t="shared" si="0"/>
        <v>0</v>
      </c>
    </row>
    <row r="30" spans="1:24" ht="16.5" x14ac:dyDescent="0.3">
      <c r="A30" s="930" t="s">
        <v>872</v>
      </c>
      <c r="B30" s="986">
        <v>6</v>
      </c>
      <c r="C30" s="987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990" t="s">
        <v>471</v>
      </c>
      <c r="J30" s="991" t="s">
        <v>486</v>
      </c>
      <c r="K30" s="992" t="s">
        <v>877</v>
      </c>
      <c r="L30" s="993" t="s">
        <v>871</v>
      </c>
      <c r="M30" s="993"/>
      <c r="N30" s="990" t="s">
        <v>487</v>
      </c>
      <c r="O30" s="993">
        <v>2004</v>
      </c>
      <c r="P30" s="994"/>
      <c r="Q30" s="112">
        <v>5</v>
      </c>
      <c r="R30" s="995"/>
      <c r="S30" s="995"/>
      <c r="T30" s="995"/>
      <c r="U30" s="996">
        <v>5</v>
      </c>
      <c r="V30" s="996"/>
      <c r="W30" s="995"/>
      <c r="X30" s="995">
        <f t="shared" si="0"/>
        <v>0</v>
      </c>
    </row>
    <row r="31" spans="1:24" ht="16.5" x14ac:dyDescent="0.3">
      <c r="A31" s="931"/>
      <c r="B31" s="986">
        <v>7</v>
      </c>
      <c r="C31" s="987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997">
        <v>830000</v>
      </c>
      <c r="Q31" s="112">
        <v>5</v>
      </c>
      <c r="R31" s="91"/>
      <c r="S31" s="91"/>
      <c r="T31" s="91"/>
      <c r="U31" s="237">
        <v>5</v>
      </c>
      <c r="V31" s="237"/>
      <c r="W31" s="91">
        <v>830000</v>
      </c>
      <c r="X31" s="91">
        <f t="shared" si="0"/>
        <v>0</v>
      </c>
    </row>
    <row r="32" spans="1:24" ht="16.5" x14ac:dyDescent="0.3">
      <c r="A32" s="931"/>
      <c r="B32" s="986">
        <v>8</v>
      </c>
      <c r="C32" s="987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997">
        <v>75000</v>
      </c>
      <c r="Q32" s="112">
        <v>5</v>
      </c>
      <c r="R32" s="91"/>
      <c r="S32" s="91"/>
      <c r="T32" s="91"/>
      <c r="U32" s="237">
        <v>5</v>
      </c>
      <c r="V32" s="237"/>
      <c r="W32" s="91">
        <v>75000</v>
      </c>
      <c r="X32" s="91">
        <f t="shared" si="0"/>
        <v>0</v>
      </c>
    </row>
    <row r="33" spans="1:25" ht="16.5" x14ac:dyDescent="0.3">
      <c r="A33" s="930" t="s">
        <v>872</v>
      </c>
      <c r="B33" s="986">
        <v>9</v>
      </c>
      <c r="C33" s="987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990" t="s">
        <v>813</v>
      </c>
      <c r="J33" s="991" t="s">
        <v>474</v>
      </c>
      <c r="K33" s="992" t="s">
        <v>811</v>
      </c>
      <c r="L33" s="993" t="s">
        <v>1131</v>
      </c>
      <c r="M33" s="993"/>
      <c r="N33" s="990" t="s">
        <v>812</v>
      </c>
      <c r="O33" s="993">
        <v>1997</v>
      </c>
      <c r="P33" s="994"/>
      <c r="Q33" s="112">
        <v>5</v>
      </c>
      <c r="R33" s="995"/>
      <c r="S33" s="995"/>
      <c r="T33" s="995"/>
      <c r="U33" s="996">
        <v>5</v>
      </c>
      <c r="V33" s="996"/>
      <c r="W33" s="995"/>
      <c r="X33" s="995">
        <f t="shared" si="0"/>
        <v>0</v>
      </c>
    </row>
    <row r="34" spans="1:25" ht="16.5" x14ac:dyDescent="0.3">
      <c r="A34" s="930" t="s">
        <v>872</v>
      </c>
      <c r="B34" s="986">
        <v>10</v>
      </c>
      <c r="C34" s="987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990" t="s">
        <v>746</v>
      </c>
      <c r="J34" s="991" t="s">
        <v>747</v>
      </c>
      <c r="K34" s="992" t="s">
        <v>748</v>
      </c>
      <c r="L34" s="993"/>
      <c r="M34" s="993"/>
      <c r="N34" s="990" t="s">
        <v>487</v>
      </c>
      <c r="O34" s="993">
        <v>2003</v>
      </c>
      <c r="P34" s="994"/>
      <c r="Q34" s="112">
        <v>5</v>
      </c>
      <c r="R34" s="995"/>
      <c r="S34" s="995"/>
      <c r="T34" s="995"/>
      <c r="U34" s="996">
        <v>5</v>
      </c>
      <c r="V34" s="996"/>
      <c r="W34" s="995"/>
      <c r="X34" s="995">
        <f t="shared" si="0"/>
        <v>0</v>
      </c>
    </row>
    <row r="35" spans="1:25" ht="16.5" x14ac:dyDescent="0.3">
      <c r="B35" s="986">
        <v>11</v>
      </c>
      <c r="C35" s="987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88">
        <v>75000</v>
      </c>
      <c r="Q35" s="112">
        <v>5</v>
      </c>
      <c r="R35" s="91"/>
      <c r="S35" s="91"/>
      <c r="T35" s="91"/>
      <c r="U35" s="237">
        <v>5</v>
      </c>
      <c r="V35" s="237"/>
      <c r="W35" s="91">
        <v>75000</v>
      </c>
      <c r="X35" s="91">
        <f t="shared" si="0"/>
        <v>0</v>
      </c>
    </row>
    <row r="36" spans="1:25" ht="16.5" x14ac:dyDescent="0.3">
      <c r="B36" s="986">
        <v>12</v>
      </c>
      <c r="C36" s="987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997">
        <v>50000</v>
      </c>
      <c r="Q36" s="112">
        <v>5</v>
      </c>
      <c r="R36" s="91"/>
      <c r="S36" s="91"/>
      <c r="T36" s="91"/>
      <c r="U36" s="237">
        <v>5</v>
      </c>
      <c r="V36" s="237"/>
      <c r="W36" s="91">
        <v>50000</v>
      </c>
      <c r="X36" s="91">
        <f t="shared" si="0"/>
        <v>0</v>
      </c>
    </row>
    <row r="37" spans="1:25" ht="16.5" x14ac:dyDescent="0.3">
      <c r="B37" s="986">
        <v>13</v>
      </c>
      <c r="C37" s="987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998" t="s">
        <v>743</v>
      </c>
      <c r="J37" s="999" t="s">
        <v>744</v>
      </c>
      <c r="K37" s="998">
        <v>61762</v>
      </c>
      <c r="L37" s="541"/>
      <c r="M37" s="541"/>
      <c r="N37" s="998" t="s">
        <v>745</v>
      </c>
      <c r="O37" s="541">
        <v>2001</v>
      </c>
      <c r="P37" s="988">
        <v>450000</v>
      </c>
      <c r="Q37" s="112">
        <v>5</v>
      </c>
      <c r="R37" s="91"/>
      <c r="S37" s="91"/>
      <c r="T37" s="91"/>
      <c r="U37" s="237">
        <v>5</v>
      </c>
      <c r="V37" s="237"/>
      <c r="W37" s="91">
        <v>450000</v>
      </c>
      <c r="X37" s="91">
        <f t="shared" si="0"/>
        <v>0</v>
      </c>
    </row>
    <row r="38" spans="1:25" ht="16.5" x14ac:dyDescent="0.3">
      <c r="B38" s="986">
        <v>14</v>
      </c>
      <c r="C38" s="1000">
        <v>40995</v>
      </c>
      <c r="D38" s="1001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02" t="s">
        <v>808</v>
      </c>
      <c r="K38" s="1002" t="s">
        <v>809</v>
      </c>
      <c r="L38" s="85"/>
      <c r="M38" s="85" t="s">
        <v>883</v>
      </c>
      <c r="N38" s="1002" t="s">
        <v>482</v>
      </c>
      <c r="O38" s="1003">
        <v>2012</v>
      </c>
      <c r="P38" s="1004">
        <v>44965</v>
      </c>
      <c r="Q38" s="112">
        <v>5</v>
      </c>
      <c r="R38" s="91"/>
      <c r="S38" s="91"/>
      <c r="T38" s="91"/>
      <c r="U38" s="237">
        <v>5</v>
      </c>
      <c r="V38" s="237"/>
      <c r="W38" s="91">
        <v>44965</v>
      </c>
      <c r="X38" s="91">
        <f>IF(Q38=0,"N/A",+P38-W38)</f>
        <v>0</v>
      </c>
    </row>
    <row r="39" spans="1:25" ht="16.5" x14ac:dyDescent="0.3">
      <c r="B39" s="986">
        <v>15</v>
      </c>
      <c r="C39" s="959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02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997">
        <v>33500</v>
      </c>
      <c r="Q39" s="112">
        <v>5</v>
      </c>
      <c r="R39" s="91"/>
      <c r="S39" s="91"/>
      <c r="T39" s="91"/>
      <c r="U39" s="237">
        <v>5</v>
      </c>
      <c r="V39" s="237"/>
      <c r="W39" s="91">
        <v>33500</v>
      </c>
      <c r="X39" s="91">
        <f t="shared" si="0"/>
        <v>0</v>
      </c>
    </row>
    <row r="40" spans="1:25" ht="18" customHeight="1" x14ac:dyDescent="0.2">
      <c r="B40" s="1070"/>
      <c r="C40" s="1092">
        <v>42913</v>
      </c>
      <c r="D40" s="1086">
        <v>1</v>
      </c>
      <c r="E40" s="1086">
        <v>61</v>
      </c>
      <c r="F40" s="1072">
        <v>613</v>
      </c>
      <c r="G40" s="1086"/>
      <c r="H40" s="1086">
        <v>1</v>
      </c>
      <c r="I40" s="1076" t="s">
        <v>879</v>
      </c>
      <c r="J40" s="1072" t="s">
        <v>488</v>
      </c>
      <c r="K40" s="1086" t="s">
        <v>491</v>
      </c>
      <c r="L40" s="1086" t="s">
        <v>880</v>
      </c>
      <c r="M40" s="1086"/>
      <c r="N40" s="1086" t="s">
        <v>480</v>
      </c>
      <c r="O40" s="1086">
        <v>2007</v>
      </c>
      <c r="P40" s="1100">
        <v>19470</v>
      </c>
      <c r="Q40" s="1073">
        <v>2</v>
      </c>
      <c r="R40" s="1074">
        <f>IF(Q40=0,"N/A",+P40/Q40)</f>
        <v>9735</v>
      </c>
      <c r="S40" s="1678">
        <f>IF(Q40=0,"N/A",+R40/12)</f>
        <v>811.25</v>
      </c>
      <c r="T40" s="1075"/>
      <c r="U40" s="1075">
        <v>2</v>
      </c>
      <c r="V40" s="1074">
        <f>IF(Q40=0,"N/A",+R40*T40+S40*U40)</f>
        <v>1622.5</v>
      </c>
      <c r="W40" s="1074">
        <f>IF(Q40=0,"N/A",+P40-V40)</f>
        <v>17847.5</v>
      </c>
      <c r="X40" s="91"/>
    </row>
    <row r="41" spans="1:25" ht="16.5" x14ac:dyDescent="0.3">
      <c r="B41" s="21">
        <v>16</v>
      </c>
      <c r="C41" s="959">
        <v>42418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1550</v>
      </c>
      <c r="J41" s="122" t="s">
        <v>1375</v>
      </c>
      <c r="K41" s="185" t="s">
        <v>1551</v>
      </c>
      <c r="L41" s="86"/>
      <c r="M41" s="86"/>
      <c r="N41" s="185"/>
      <c r="O41" s="86">
        <v>2014</v>
      </c>
      <c r="P41" s="997">
        <v>1150000</v>
      </c>
      <c r="Q41" s="112">
        <v>5</v>
      </c>
      <c r="R41" s="103">
        <f>IF(Q41=0,"N/A",+P41/Q41)</f>
        <v>230000</v>
      </c>
      <c r="S41" s="103">
        <f>IF(Q41=0,"N/A",+R41/12)</f>
        <v>19166.666666666668</v>
      </c>
      <c r="T41" s="103">
        <f>+S30+S41</f>
        <v>19166.666666666668</v>
      </c>
      <c r="U41" s="232">
        <v>1</v>
      </c>
      <c r="V41" s="232">
        <v>6</v>
      </c>
      <c r="W41" s="103">
        <f>IF(Q42=0,"N/A",+R42*U42+S42*V42)</f>
        <v>658333.33333333326</v>
      </c>
      <c r="X41" s="103">
        <f>IF(Q42=0,"N/A",+P42-W41)</f>
        <v>3291666.666666667</v>
      </c>
    </row>
    <row r="42" spans="1:25" ht="17.25" customHeight="1" x14ac:dyDescent="0.3">
      <c r="B42" s="21">
        <v>17</v>
      </c>
      <c r="C42" s="959">
        <v>42671</v>
      </c>
      <c r="D42" s="86">
        <v>1</v>
      </c>
      <c r="E42" s="86">
        <v>61</v>
      </c>
      <c r="F42" s="85">
        <v>613</v>
      </c>
      <c r="G42" s="86"/>
      <c r="H42" s="86">
        <v>1</v>
      </c>
      <c r="I42" s="96" t="s">
        <v>1552</v>
      </c>
      <c r="J42" s="122" t="s">
        <v>1553</v>
      </c>
      <c r="K42" s="185" t="s">
        <v>1554</v>
      </c>
      <c r="L42" s="86"/>
      <c r="M42" s="86"/>
      <c r="N42" s="185" t="s">
        <v>1555</v>
      </c>
      <c r="O42" s="86">
        <v>2016</v>
      </c>
      <c r="P42" s="997">
        <v>3950000</v>
      </c>
      <c r="Q42" s="112">
        <v>5</v>
      </c>
      <c r="R42" s="103">
        <f>IF(Q42=0,"N/A",+P42/Q42)</f>
        <v>790000</v>
      </c>
      <c r="S42" s="103">
        <f>IF(Q42=0,"N/A",+R42/12)</f>
        <v>65833.333333333328</v>
      </c>
      <c r="T42" s="103">
        <f>+S31+S42</f>
        <v>65833.333333333328</v>
      </c>
      <c r="U42" s="232"/>
      <c r="V42" s="232">
        <v>10</v>
      </c>
      <c r="W42" s="103">
        <f>IF(Q43=0,"N/A",+R43*U43+S43*V43)</f>
        <v>101327.8</v>
      </c>
      <c r="X42" s="103">
        <f>IF(Q43=0,"N/A",+P43-W42)</f>
        <v>405311.2</v>
      </c>
    </row>
    <row r="43" spans="1:25" ht="25.5" x14ac:dyDescent="0.3">
      <c r="B43" s="962">
        <v>19</v>
      </c>
      <c r="C43" s="1092">
        <v>42605</v>
      </c>
      <c r="D43" s="1086">
        <v>1</v>
      </c>
      <c r="E43" s="1086">
        <v>61</v>
      </c>
      <c r="F43" s="1072" t="s">
        <v>1110</v>
      </c>
      <c r="G43" s="1086"/>
      <c r="H43" s="1086">
        <v>1</v>
      </c>
      <c r="I43" s="1076" t="s">
        <v>1624</v>
      </c>
      <c r="J43" s="1072" t="s">
        <v>1692</v>
      </c>
      <c r="K43" s="1086" t="s">
        <v>1693</v>
      </c>
      <c r="L43" s="1086" t="s">
        <v>1694</v>
      </c>
      <c r="M43" s="1086"/>
      <c r="N43" s="1086" t="s">
        <v>812</v>
      </c>
      <c r="O43" s="1086">
        <v>2016</v>
      </c>
      <c r="P43" s="1100">
        <v>506639</v>
      </c>
      <c r="Q43" s="1073">
        <v>5</v>
      </c>
      <c r="R43" s="103">
        <f>IF(Q43=0,"N/A",+P43/Q43)</f>
        <v>101327.8</v>
      </c>
      <c r="S43" s="103">
        <f>IF(Q43=0,"N/A",+R43/12)</f>
        <v>8443.9833333333336</v>
      </c>
      <c r="T43" s="103">
        <f>+S32+S43</f>
        <v>8443.9833333333336</v>
      </c>
      <c r="U43" s="232">
        <v>1</v>
      </c>
      <c r="V43" s="232"/>
      <c r="W43" s="1005" t="s">
        <v>1784</v>
      </c>
      <c r="X43" s="1005">
        <f>SUM(X25:X42)</f>
        <v>4401041.2720000008</v>
      </c>
      <c r="Y43" s="932"/>
    </row>
    <row r="44" spans="1:25" x14ac:dyDescent="0.2">
      <c r="B44" s="962">
        <v>20</v>
      </c>
      <c r="C44" s="1092">
        <v>42978</v>
      </c>
      <c r="D44" s="1086">
        <v>1</v>
      </c>
      <c r="E44" s="1086">
        <v>61</v>
      </c>
      <c r="F44" s="1072" t="s">
        <v>1847</v>
      </c>
      <c r="G44" s="1086"/>
      <c r="H44" s="1086">
        <v>1</v>
      </c>
      <c r="I44" s="1972" t="s">
        <v>1844</v>
      </c>
      <c r="J44" s="1072" t="s">
        <v>1845</v>
      </c>
      <c r="K44" s="1086" t="s">
        <v>1846</v>
      </c>
      <c r="L44" s="1086"/>
      <c r="M44" s="1086"/>
      <c r="N44" s="1086" t="s">
        <v>1848</v>
      </c>
      <c r="O44" s="1086">
        <v>2016</v>
      </c>
      <c r="P44" s="1100">
        <v>740900</v>
      </c>
      <c r="Q44" s="1073">
        <v>5</v>
      </c>
      <c r="R44" s="1074">
        <f>IF(Q44=0,"N/A",+P44/Q44)</f>
        <v>148180</v>
      </c>
      <c r="S44" s="1678">
        <f>IF(Q44=0,"N/A",+R44/12)</f>
        <v>12348.333333333334</v>
      </c>
      <c r="T44" s="1075"/>
      <c r="U44" s="1075">
        <v>1</v>
      </c>
      <c r="V44" s="1074">
        <f>IF(Q44=0,"N/A",+R44*T44+S44*U44)</f>
        <v>12348.333333333334</v>
      </c>
      <c r="W44" s="1005"/>
      <c r="X44" s="1005"/>
      <c r="Y44" s="932"/>
    </row>
    <row r="45" spans="1:25" ht="16.5" x14ac:dyDescent="0.3">
      <c r="B45" s="783"/>
      <c r="C45" s="115"/>
      <c r="D45" s="115"/>
      <c r="E45" s="115"/>
      <c r="F45" s="116"/>
      <c r="G45" s="116"/>
      <c r="H45" s="117"/>
      <c r="I45" s="116"/>
      <c r="J45" s="203"/>
      <c r="K45" s="115"/>
      <c r="L45" s="115"/>
      <c r="M45" s="115"/>
      <c r="N45" s="115"/>
      <c r="O45" s="115"/>
      <c r="P45" s="1005">
        <f>SUM(P25:P43)</f>
        <v>10443384.560000001</v>
      </c>
      <c r="Q45" s="1005"/>
      <c r="R45" s="1005">
        <f>SUM(R25:R43)</f>
        <v>1492370.112</v>
      </c>
      <c r="S45" s="1005">
        <f>SUM(S25:S43)</f>
        <v>124364.17600000001</v>
      </c>
      <c r="T45" s="1005">
        <f>SUM(R45:S45)</f>
        <v>1616734.2879999999</v>
      </c>
      <c r="U45" s="1005"/>
      <c r="V45" s="1005"/>
      <c r="W45" s="781"/>
      <c r="X45" s="781"/>
    </row>
    <row r="46" spans="1:25" x14ac:dyDescent="0.2">
      <c r="B46" s="781"/>
      <c r="C46" s="781"/>
      <c r="D46" s="781"/>
      <c r="E46" s="781"/>
      <c r="F46" s="783"/>
      <c r="G46" s="783"/>
      <c r="H46" s="4"/>
      <c r="I46" s="783"/>
      <c r="J46" s="4"/>
      <c r="K46" s="781" t="s">
        <v>52</v>
      </c>
      <c r="L46" s="781"/>
      <c r="M46" s="781"/>
      <c r="N46" s="781"/>
      <c r="O46" s="781"/>
      <c r="P46" s="781"/>
      <c r="Q46" s="781"/>
      <c r="R46" s="781"/>
      <c r="S46" s="781"/>
      <c r="T46" s="781"/>
      <c r="U46" s="784"/>
      <c r="V46" s="784"/>
      <c r="W46" s="781"/>
      <c r="X46" s="781"/>
    </row>
    <row r="47" spans="1:25" x14ac:dyDescent="0.2">
      <c r="B47" s="781"/>
      <c r="C47" s="781"/>
      <c r="D47" s="781"/>
      <c r="E47" s="781"/>
      <c r="F47" s="783"/>
      <c r="G47" s="783"/>
      <c r="H47" s="4"/>
      <c r="I47" s="783"/>
      <c r="J47" s="4"/>
      <c r="K47" s="781"/>
      <c r="L47" s="781"/>
      <c r="M47" s="781"/>
      <c r="N47" s="781"/>
      <c r="O47" s="781"/>
      <c r="P47" s="781"/>
      <c r="Q47" s="781"/>
      <c r="R47" s="781"/>
      <c r="S47" s="781"/>
      <c r="T47" s="781"/>
      <c r="U47" s="784"/>
      <c r="V47" s="784"/>
      <c r="W47" s="788"/>
      <c r="X47" s="781"/>
    </row>
    <row r="48" spans="1:25" ht="15.75" x14ac:dyDescent="0.25">
      <c r="A48" s="930" t="s">
        <v>872</v>
      </c>
      <c r="B48" s="785" t="s">
        <v>874</v>
      </c>
      <c r="C48" s="785"/>
      <c r="D48" s="785"/>
      <c r="E48" s="785"/>
      <c r="F48" s="786"/>
      <c r="G48" s="786"/>
      <c r="H48" s="787"/>
      <c r="I48" s="786"/>
      <c r="J48" s="787"/>
      <c r="K48" s="785"/>
      <c r="L48" s="781"/>
      <c r="M48" s="781"/>
      <c r="N48" s="781"/>
      <c r="O48" s="781"/>
      <c r="P48" s="781"/>
      <c r="Q48" s="781"/>
      <c r="R48" s="781"/>
      <c r="S48" s="781"/>
      <c r="T48" s="781"/>
      <c r="U48" s="784"/>
      <c r="V48" s="784"/>
      <c r="W48" s="781"/>
      <c r="X48" s="781"/>
    </row>
    <row r="49" spans="1:25" ht="15.75" x14ac:dyDescent="0.25">
      <c r="A49" s="930" t="s">
        <v>872</v>
      </c>
      <c r="B49" s="785" t="s">
        <v>876</v>
      </c>
      <c r="C49" s="785"/>
      <c r="D49" s="785"/>
      <c r="E49" s="785"/>
      <c r="F49" s="786"/>
      <c r="G49" s="786"/>
      <c r="H49" s="787"/>
      <c r="I49" s="786"/>
      <c r="J49" s="787"/>
      <c r="K49" s="785"/>
      <c r="L49" s="781"/>
      <c r="M49" s="781"/>
      <c r="N49" s="781"/>
      <c r="O49" s="781"/>
      <c r="P49" s="781"/>
      <c r="Q49" s="781"/>
      <c r="R49" s="781"/>
      <c r="S49" s="781"/>
      <c r="T49" s="781"/>
      <c r="U49" s="784"/>
      <c r="V49" s="784"/>
      <c r="W49" s="781"/>
      <c r="X49" s="781"/>
    </row>
    <row r="50" spans="1:25" ht="15.75" x14ac:dyDescent="0.25">
      <c r="A50" s="930" t="s">
        <v>872</v>
      </c>
      <c r="B50" s="785" t="s">
        <v>875</v>
      </c>
      <c r="C50" s="785"/>
      <c r="D50" s="785"/>
      <c r="E50" s="785"/>
      <c r="F50" s="786"/>
      <c r="G50" s="786"/>
      <c r="H50" s="787"/>
      <c r="I50" s="786"/>
      <c r="J50" s="787"/>
      <c r="K50" s="785"/>
      <c r="L50" s="781"/>
      <c r="M50" s="781"/>
      <c r="N50" s="781"/>
      <c r="O50" s="781"/>
      <c r="P50" s="781"/>
      <c r="Q50" s="781"/>
      <c r="R50" s="781"/>
      <c r="S50" s="781"/>
      <c r="T50" s="781"/>
      <c r="U50" s="781"/>
      <c r="V50" s="781"/>
      <c r="W50" s="781"/>
      <c r="X50" s="781"/>
    </row>
    <row r="51" spans="1:25" x14ac:dyDescent="0.2">
      <c r="B51" s="781"/>
      <c r="C51" s="781"/>
      <c r="D51" s="781"/>
      <c r="E51" s="781"/>
      <c r="F51" s="781"/>
      <c r="G51" s="781"/>
      <c r="H51" s="781"/>
      <c r="I51" s="781"/>
      <c r="J51" s="781"/>
      <c r="K51" s="781"/>
      <c r="L51" s="781"/>
      <c r="M51" s="781"/>
      <c r="N51" s="781"/>
      <c r="O51" s="781"/>
      <c r="P51" s="781"/>
      <c r="Q51" s="781"/>
      <c r="R51" s="781"/>
      <c r="S51" s="781"/>
      <c r="T51" s="781"/>
      <c r="U51" s="781"/>
      <c r="V51" s="781"/>
      <c r="W51" s="781"/>
      <c r="X51" s="781"/>
    </row>
    <row r="52" spans="1:25" x14ac:dyDescent="0.2">
      <c r="B52" s="781"/>
      <c r="C52" s="781"/>
      <c r="D52" s="781"/>
      <c r="E52" s="781"/>
      <c r="F52" s="781"/>
      <c r="G52" s="781"/>
      <c r="H52" s="781"/>
      <c r="I52" s="781"/>
      <c r="J52" s="781"/>
      <c r="K52" s="781"/>
      <c r="L52" s="781"/>
      <c r="M52" s="781"/>
      <c r="N52" s="781"/>
      <c r="O52" s="781"/>
      <c r="P52" s="781"/>
      <c r="Q52" s="781"/>
      <c r="R52" s="781"/>
      <c r="S52" s="781"/>
      <c r="T52" s="781"/>
      <c r="U52" s="781"/>
      <c r="V52" s="781"/>
      <c r="W52" s="781"/>
      <c r="X52" s="781"/>
    </row>
    <row r="53" spans="1:25" x14ac:dyDescent="0.2"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1"/>
      <c r="Q53" s="781"/>
      <c r="R53" s="781"/>
      <c r="S53" s="781"/>
      <c r="T53" s="781"/>
      <c r="U53" s="781"/>
      <c r="V53" s="781"/>
      <c r="W53" s="781"/>
      <c r="X53" s="781"/>
    </row>
    <row r="54" spans="1:25" x14ac:dyDescent="0.2">
      <c r="B54" s="781"/>
      <c r="C54" s="781"/>
      <c r="D54" s="781"/>
      <c r="E54" s="781"/>
      <c r="F54" s="781"/>
      <c r="G54" s="781"/>
      <c r="H54" s="781"/>
      <c r="I54" s="781"/>
      <c r="J54" s="781"/>
      <c r="K54" s="781"/>
      <c r="L54" s="781"/>
      <c r="M54" s="781"/>
      <c r="N54" s="781"/>
      <c r="O54" s="781"/>
      <c r="P54" s="781"/>
      <c r="Q54" s="781"/>
      <c r="R54" s="781"/>
      <c r="S54" s="781"/>
      <c r="T54" s="781"/>
      <c r="U54" s="781"/>
      <c r="V54" s="781"/>
      <c r="W54" s="781"/>
      <c r="X54" s="781"/>
    </row>
    <row r="55" spans="1:25" x14ac:dyDescent="0.2">
      <c r="B55" s="781"/>
      <c r="C55" s="781"/>
      <c r="D55" s="781"/>
      <c r="E55" s="781"/>
      <c r="F55" s="783"/>
      <c r="G55" s="783"/>
      <c r="H55" s="4"/>
      <c r="I55" s="783"/>
      <c r="J55" s="4"/>
      <c r="K55" s="781"/>
      <c r="L55" s="781"/>
      <c r="M55" s="781"/>
      <c r="N55" s="781"/>
      <c r="O55" s="781"/>
      <c r="P55" s="781"/>
      <c r="Q55" s="781"/>
      <c r="R55" s="781"/>
      <c r="S55" s="781"/>
      <c r="T55" s="781"/>
      <c r="U55" s="781"/>
      <c r="V55" s="781"/>
      <c r="W55" s="781"/>
      <c r="X55" s="781"/>
    </row>
    <row r="56" spans="1:25" x14ac:dyDescent="0.2">
      <c r="B56" s="781"/>
      <c r="C56" s="781"/>
      <c r="D56" s="781"/>
      <c r="E56" s="781"/>
      <c r="F56" s="781"/>
      <c r="G56" s="781"/>
      <c r="H56" s="781"/>
      <c r="I56" s="781"/>
      <c r="J56" s="781"/>
      <c r="K56" s="781"/>
      <c r="L56" s="781"/>
      <c r="M56" s="789"/>
      <c r="N56" s="789"/>
      <c r="O56" s="781"/>
      <c r="P56" s="781"/>
      <c r="Q56" s="781"/>
      <c r="R56" s="781"/>
      <c r="S56" s="781"/>
      <c r="T56" s="781"/>
      <c r="U56" s="781"/>
      <c r="V56" s="781"/>
      <c r="W56" s="781"/>
      <c r="X56" s="781"/>
    </row>
    <row r="57" spans="1:25" x14ac:dyDescent="0.2">
      <c r="B57" s="781"/>
      <c r="C57" s="73" t="s">
        <v>52</v>
      </c>
      <c r="D57" s="2007"/>
      <c r="E57" s="2007"/>
      <c r="F57" s="2007"/>
      <c r="G57" s="2007"/>
      <c r="H57" s="9"/>
      <c r="I57" s="20"/>
      <c r="J57" s="20"/>
      <c r="K57" s="790"/>
      <c r="L57" s="790"/>
      <c r="M57" s="74"/>
      <c r="N57" s="789"/>
      <c r="O57" s="781"/>
      <c r="P57" s="790"/>
      <c r="Q57" s="790"/>
      <c r="R57" s="73"/>
      <c r="S57" s="73"/>
      <c r="T57" s="73"/>
      <c r="U57" s="781"/>
      <c r="V57" s="781"/>
      <c r="W57" s="781"/>
      <c r="X57" s="781"/>
      <c r="Y57" s="814" t="s">
        <v>1688</v>
      </c>
    </row>
    <row r="58" spans="1:25" x14ac:dyDescent="0.2">
      <c r="B58" s="781"/>
      <c r="C58" s="1973" t="s">
        <v>51</v>
      </c>
      <c r="D58" s="1973"/>
      <c r="E58" s="1973"/>
      <c r="F58" s="1973"/>
      <c r="G58" s="1973"/>
      <c r="H58" s="789"/>
      <c r="I58" s="1973" t="s">
        <v>173</v>
      </c>
      <c r="J58" s="1973"/>
      <c r="K58" s="1973"/>
      <c r="L58" s="1973"/>
      <c r="M58" s="34"/>
      <c r="N58" s="34"/>
      <c r="O58" s="781"/>
      <c r="P58" s="1973" t="s">
        <v>492</v>
      </c>
      <c r="Q58" s="1973"/>
      <c r="R58" s="1973"/>
      <c r="S58" s="1973"/>
      <c r="T58" s="1973"/>
      <c r="U58" s="781"/>
      <c r="V58" s="781"/>
      <c r="W58" s="781"/>
      <c r="X58" s="781"/>
    </row>
    <row r="59" spans="1:25" x14ac:dyDescent="0.2">
      <c r="B59" s="781"/>
      <c r="C59" s="781"/>
      <c r="D59" s="34"/>
      <c r="E59" s="34"/>
      <c r="F59" s="34"/>
      <c r="G59" s="781"/>
      <c r="H59" s="1999"/>
      <c r="I59" s="1999"/>
      <c r="J59" s="781"/>
      <c r="K59" s="789"/>
      <c r="L59" s="789"/>
      <c r="M59" s="789"/>
      <c r="N59" s="789"/>
      <c r="O59" s="781"/>
      <c r="P59" s="789"/>
      <c r="Q59" s="789"/>
      <c r="R59" s="781"/>
      <c r="S59" s="781"/>
      <c r="T59" s="781"/>
      <c r="U59" s="781"/>
      <c r="V59" s="781"/>
      <c r="W59" s="781"/>
      <c r="X59" s="781"/>
    </row>
    <row r="60" spans="1:25" x14ac:dyDescent="0.2"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  <c r="N60" s="781"/>
      <c r="O60" s="781"/>
      <c r="P60" s="781"/>
      <c r="Q60" s="781"/>
      <c r="R60" s="781"/>
      <c r="S60" s="781"/>
      <c r="T60" s="781"/>
      <c r="U60" s="781"/>
      <c r="V60" s="781"/>
      <c r="W60" s="781"/>
      <c r="X60" s="781"/>
    </row>
    <row r="61" spans="1:25" x14ac:dyDescent="0.2">
      <c r="B61" s="781"/>
      <c r="C61" s="781"/>
      <c r="D61" s="781"/>
      <c r="E61" s="781"/>
      <c r="F61" s="781"/>
      <c r="G61" s="781"/>
      <c r="H61" s="781"/>
      <c r="I61" s="781"/>
      <c r="J61" s="781"/>
      <c r="K61" s="781"/>
      <c r="L61" s="781"/>
      <c r="M61" s="781"/>
      <c r="N61" s="781"/>
      <c r="O61" s="781"/>
      <c r="P61" s="781"/>
      <c r="Q61" s="781"/>
      <c r="R61" s="781"/>
      <c r="S61" s="781"/>
      <c r="T61" s="781"/>
      <c r="U61" s="781"/>
      <c r="V61" s="781"/>
      <c r="W61" s="781"/>
      <c r="X61" s="781"/>
    </row>
    <row r="62" spans="1:25" x14ac:dyDescent="0.2">
      <c r="B62" s="781"/>
      <c r="C62" s="781"/>
      <c r="D62" s="781"/>
      <c r="E62" s="781"/>
      <c r="F62" s="781"/>
      <c r="G62" s="781"/>
      <c r="H62" s="781"/>
      <c r="I62" s="781"/>
      <c r="J62" s="781"/>
      <c r="K62" s="781"/>
      <c r="L62" s="781"/>
      <c r="M62" s="781"/>
      <c r="N62" s="781"/>
      <c r="O62" s="781"/>
      <c r="P62" s="781"/>
      <c r="Q62" s="781"/>
      <c r="R62" s="781"/>
      <c r="S62" s="781"/>
      <c r="T62" s="781"/>
      <c r="U62" s="781"/>
      <c r="V62" s="781"/>
      <c r="W62" s="781"/>
      <c r="X62" s="781"/>
    </row>
    <row r="63" spans="1:25" x14ac:dyDescent="0.2">
      <c r="B63" s="781"/>
      <c r="C63" s="781"/>
      <c r="D63" s="781"/>
      <c r="E63" s="781"/>
      <c r="F63" s="781"/>
      <c r="G63" s="781"/>
      <c r="H63" s="781"/>
      <c r="I63" s="781"/>
      <c r="J63" s="781"/>
      <c r="K63" s="781"/>
      <c r="L63" s="781"/>
      <c r="M63" s="781"/>
      <c r="N63" s="781"/>
      <c r="O63" s="781"/>
      <c r="P63" s="781"/>
      <c r="Q63" s="781"/>
      <c r="R63" s="781"/>
      <c r="S63" s="781"/>
      <c r="T63" s="781"/>
      <c r="U63" s="781"/>
      <c r="V63" s="781"/>
      <c r="W63" s="781"/>
      <c r="X63" s="781"/>
    </row>
    <row r="64" spans="1:25" x14ac:dyDescent="0.2">
      <c r="B64" s="781"/>
      <c r="C64" s="781"/>
      <c r="D64" s="781"/>
      <c r="E64" s="781"/>
      <c r="F64" s="781"/>
      <c r="G64" s="781"/>
      <c r="H64" s="781"/>
      <c r="I64" s="781"/>
      <c r="J64" s="781"/>
      <c r="K64" s="781"/>
      <c r="L64" s="781"/>
      <c r="M64" s="781" t="s">
        <v>1689</v>
      </c>
      <c r="N64" s="781"/>
      <c r="O64" s="781"/>
      <c r="P64" s="781"/>
      <c r="Q64" s="781"/>
      <c r="R64" s="781"/>
      <c r="S64" s="781"/>
      <c r="T64" s="781"/>
      <c r="U64" s="781"/>
      <c r="V64" s="781"/>
    </row>
    <row r="73" spans="10:10" x14ac:dyDescent="0.2">
      <c r="J73" s="814" t="s">
        <v>1138</v>
      </c>
    </row>
  </sheetData>
  <mergeCells count="10">
    <mergeCell ref="C58:G58"/>
    <mergeCell ref="I58:L58"/>
    <mergeCell ref="P58:T58"/>
    <mergeCell ref="H59:I59"/>
    <mergeCell ref="B15:X15"/>
    <mergeCell ref="B16:X16"/>
    <mergeCell ref="B17:X17"/>
    <mergeCell ref="B18:X18"/>
    <mergeCell ref="B19:X19"/>
    <mergeCell ref="D57:G57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008" t="s">
        <v>610</v>
      </c>
      <c r="B1" s="2008"/>
      <c r="C1" s="2008"/>
      <c r="D1" s="2008"/>
    </row>
    <row r="2" spans="1:4" x14ac:dyDescent="0.2">
      <c r="A2" s="2008" t="s">
        <v>611</v>
      </c>
      <c r="B2" s="2008"/>
      <c r="C2" s="2008"/>
      <c r="D2" s="2008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7"/>
      <c r="E5" s="617"/>
      <c r="F5" s="3"/>
      <c r="G5" s="617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7"/>
      <c r="E6" s="617"/>
      <c r="F6" s="3"/>
      <c r="G6" s="617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7"/>
      <c r="E7" s="617"/>
      <c r="F7" s="3"/>
      <c r="G7" s="617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7"/>
      <c r="E8" s="617"/>
      <c r="F8" s="3"/>
      <c r="G8" s="617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5"/>
      <c r="B13" s="555"/>
      <c r="C13" s="555"/>
      <c r="D13" s="555"/>
      <c r="E13" s="555"/>
      <c r="F13" s="555" t="s">
        <v>954</v>
      </c>
      <c r="G13" s="555"/>
      <c r="H13" s="555" t="s">
        <v>1145</v>
      </c>
      <c r="I13" s="555"/>
      <c r="J13" s="555"/>
      <c r="K13" s="555"/>
      <c r="L13" s="555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3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28">
        <v>13</v>
      </c>
      <c r="L17" s="744">
        <v>14</v>
      </c>
      <c r="M17" s="22"/>
      <c r="N17" s="22"/>
      <c r="O17" s="22"/>
      <c r="P17" s="22"/>
    </row>
    <row r="18" spans="1:17" ht="15" x14ac:dyDescent="0.3">
      <c r="A18" s="289">
        <v>6</v>
      </c>
      <c r="B18" s="235">
        <v>61</v>
      </c>
      <c r="C18" s="289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90">
        <v>234584</v>
      </c>
      <c r="K18" s="729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29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7">
        <v>1</v>
      </c>
      <c r="P19" s="187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6"/>
      <c r="E20" s="92">
        <v>1</v>
      </c>
      <c r="F20" s="234" t="s">
        <v>582</v>
      </c>
      <c r="G20" s="92" t="s">
        <v>583</v>
      </c>
      <c r="H20" s="92" t="s">
        <v>584</v>
      </c>
      <c r="I20" s="92" t="s">
        <v>124</v>
      </c>
      <c r="J20" s="590">
        <v>26893.439999999999</v>
      </c>
      <c r="K20" s="729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5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6"/>
      <c r="E21" s="92">
        <v>1</v>
      </c>
      <c r="F21" s="234" t="s">
        <v>582</v>
      </c>
      <c r="G21" s="92"/>
      <c r="H21" s="92"/>
      <c r="I21" s="92" t="s">
        <v>124</v>
      </c>
      <c r="J21" s="590">
        <v>18320</v>
      </c>
      <c r="K21" s="729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5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6"/>
      <c r="E22" s="92">
        <v>1</v>
      </c>
      <c r="F22" s="234" t="s">
        <v>582</v>
      </c>
      <c r="G22" s="92"/>
      <c r="H22" s="92"/>
      <c r="I22" s="92" t="s">
        <v>124</v>
      </c>
      <c r="J22" s="590">
        <v>27202</v>
      </c>
      <c r="K22" s="729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5">
        <v>3</v>
      </c>
      <c r="P22" s="102">
        <v>10</v>
      </c>
      <c r="Q22" s="15"/>
    </row>
    <row r="23" spans="1:17" ht="15" x14ac:dyDescent="0.3">
      <c r="A23" s="113">
        <v>611</v>
      </c>
      <c r="B23" s="235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29">
        <v>10</v>
      </c>
      <c r="L23" s="101"/>
      <c r="M23" s="101"/>
      <c r="N23" s="101"/>
      <c r="O23" s="187">
        <v>10</v>
      </c>
      <c r="P23" s="187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90">
        <v>853.38</v>
      </c>
      <c r="K24" s="729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7">
        <v>5</v>
      </c>
      <c r="P24" s="187"/>
      <c r="Q24" s="15"/>
    </row>
    <row r="25" spans="1:17" ht="15" x14ac:dyDescent="0.3">
      <c r="A25" s="289">
        <v>611</v>
      </c>
      <c r="B25" s="235">
        <v>61</v>
      </c>
      <c r="C25" s="289">
        <v>611</v>
      </c>
      <c r="D25" s="92"/>
      <c r="E25" s="92">
        <v>1</v>
      </c>
      <c r="F25" s="234" t="s">
        <v>775</v>
      </c>
      <c r="G25" s="92"/>
      <c r="H25" s="92" t="s">
        <v>776</v>
      </c>
      <c r="I25" s="92" t="s">
        <v>385</v>
      </c>
      <c r="J25" s="590">
        <v>3800</v>
      </c>
      <c r="K25" s="730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5">
        <v>611</v>
      </c>
      <c r="B26" s="235">
        <v>61</v>
      </c>
      <c r="C26" s="235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59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89">
        <v>611</v>
      </c>
      <c r="B27" s="235">
        <v>61</v>
      </c>
      <c r="C27" s="289">
        <v>611</v>
      </c>
      <c r="D27" s="92"/>
      <c r="E27" s="92">
        <v>1</v>
      </c>
      <c r="F27" s="234" t="s">
        <v>917</v>
      </c>
      <c r="G27" s="92"/>
      <c r="H27" s="92"/>
      <c r="I27" s="92" t="s">
        <v>567</v>
      </c>
      <c r="J27" s="322">
        <v>29779.67</v>
      </c>
      <c r="K27" s="730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89">
        <v>611</v>
      </c>
      <c r="B28" s="235">
        <v>61</v>
      </c>
      <c r="C28" s="289">
        <v>611</v>
      </c>
      <c r="D28" s="92"/>
      <c r="E28" s="92">
        <v>1</v>
      </c>
      <c r="F28" s="234" t="s">
        <v>916</v>
      </c>
      <c r="G28" s="92"/>
      <c r="H28" s="92" t="s">
        <v>791</v>
      </c>
      <c r="I28" s="92" t="s">
        <v>393</v>
      </c>
      <c r="J28" s="590">
        <v>57000</v>
      </c>
      <c r="K28" s="730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89">
        <v>611</v>
      </c>
      <c r="B29" s="85">
        <v>61</v>
      </c>
      <c r="C29" s="289">
        <v>611</v>
      </c>
      <c r="D29" s="566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90">
        <v>25026.42</v>
      </c>
      <c r="K29" s="729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6"/>
      <c r="E30" s="92">
        <v>1</v>
      </c>
      <c r="F30" s="234" t="s">
        <v>945</v>
      </c>
      <c r="G30" s="92"/>
      <c r="H30" s="92"/>
      <c r="I30" s="92" t="s">
        <v>567</v>
      </c>
      <c r="J30" s="590">
        <v>23152.53</v>
      </c>
      <c r="K30" s="729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89">
        <v>611</v>
      </c>
      <c r="B31" s="85">
        <v>61</v>
      </c>
      <c r="C31" s="289">
        <v>611</v>
      </c>
      <c r="D31" s="373"/>
      <c r="E31" s="399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1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18">
        <v>611</v>
      </c>
      <c r="B32" s="92">
        <v>61</v>
      </c>
      <c r="C32" s="618">
        <v>611</v>
      </c>
      <c r="D32" s="566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29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4">
        <v>611</v>
      </c>
      <c r="B33" s="244">
        <v>61</v>
      </c>
      <c r="C33" s="244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90">
        <v>23659.65</v>
      </c>
      <c r="K33" s="729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4">
        <v>611</v>
      </c>
      <c r="B34" s="92">
        <v>61</v>
      </c>
      <c r="C34" s="244">
        <v>611</v>
      </c>
      <c r="D34" s="399"/>
      <c r="E34" s="399">
        <v>1</v>
      </c>
      <c r="F34" s="234" t="s">
        <v>568</v>
      </c>
      <c r="G34" s="92"/>
      <c r="H34" s="92" t="s">
        <v>791</v>
      </c>
      <c r="I34" s="92" t="s">
        <v>567</v>
      </c>
      <c r="J34" s="94">
        <v>13840</v>
      </c>
      <c r="K34" s="731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4">
        <v>611</v>
      </c>
      <c r="B35" s="244">
        <v>61</v>
      </c>
      <c r="C35" s="244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29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4">
        <v>611</v>
      </c>
      <c r="B36" s="244">
        <v>61</v>
      </c>
      <c r="C36" s="244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90">
        <v>15800</v>
      </c>
      <c r="K36" s="729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4">
        <v>611</v>
      </c>
      <c r="B37" s="92">
        <v>61</v>
      </c>
      <c r="C37" s="244">
        <v>611</v>
      </c>
      <c r="D37" s="566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90">
        <v>15800</v>
      </c>
      <c r="K37" s="729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4">
        <v>611</v>
      </c>
      <c r="B38" s="92">
        <v>61</v>
      </c>
      <c r="C38" s="244">
        <v>611</v>
      </c>
      <c r="D38" s="566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90">
        <v>24400</v>
      </c>
      <c r="K38" s="729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4">
        <v>611</v>
      </c>
      <c r="B39" s="244">
        <v>61</v>
      </c>
      <c r="C39" s="244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29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4">
        <v>611</v>
      </c>
      <c r="B40" s="92">
        <v>61</v>
      </c>
      <c r="C40" s="244">
        <v>611</v>
      </c>
      <c r="D40" s="566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29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5">
        <v>611</v>
      </c>
      <c r="B41" s="235">
        <v>61</v>
      </c>
      <c r="C41" s="235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29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5">
        <v>611</v>
      </c>
      <c r="B42" s="235">
        <v>61</v>
      </c>
      <c r="C42" s="235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29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4">
        <v>611</v>
      </c>
      <c r="B43" s="244">
        <v>61</v>
      </c>
      <c r="C43" s="244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90">
        <v>2817.41</v>
      </c>
      <c r="K43" s="729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4">
        <v>611</v>
      </c>
      <c r="B44" s="244">
        <v>61</v>
      </c>
      <c r="C44" s="244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90">
        <v>2124</v>
      </c>
      <c r="K44" s="729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3">
        <v>611</v>
      </c>
      <c r="B45" s="710">
        <v>61</v>
      </c>
      <c r="C45" s="523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7">
        <v>2124</v>
      </c>
      <c r="K45" s="729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4" t="s">
        <v>777</v>
      </c>
      <c r="G46" s="566"/>
      <c r="H46" s="566"/>
      <c r="I46" s="92" t="s">
        <v>768</v>
      </c>
      <c r="J46" s="590">
        <v>8076.87</v>
      </c>
      <c r="K46" s="730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7">
        <v>3</v>
      </c>
      <c r="P46" s="187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4" t="s">
        <v>765</v>
      </c>
      <c r="G47" s="566"/>
      <c r="H47" s="566"/>
      <c r="I47" s="92" t="s">
        <v>768</v>
      </c>
      <c r="J47" s="590">
        <v>14380.88</v>
      </c>
      <c r="K47" s="730">
        <v>10</v>
      </c>
      <c r="L47" s="101">
        <f t="shared" si="2"/>
        <v>1438.088</v>
      </c>
      <c r="M47" s="101">
        <f t="shared" si="0"/>
        <v>119.84066666666666</v>
      </c>
      <c r="N47" s="101"/>
      <c r="O47" s="187">
        <v>3</v>
      </c>
      <c r="P47" s="187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4" t="s">
        <v>766</v>
      </c>
      <c r="G48" s="566"/>
      <c r="H48" s="566"/>
      <c r="I48" s="92" t="s">
        <v>768</v>
      </c>
      <c r="J48" s="590">
        <v>21073.72</v>
      </c>
      <c r="K48" s="730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7">
        <v>3</v>
      </c>
      <c r="P48" s="187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4" t="s">
        <v>767</v>
      </c>
      <c r="G49" s="566"/>
      <c r="H49" s="566"/>
      <c r="I49" s="92" t="s">
        <v>768</v>
      </c>
      <c r="J49" s="590">
        <v>4953.2</v>
      </c>
      <c r="K49" s="730">
        <v>10</v>
      </c>
      <c r="L49" s="101">
        <f t="shared" si="2"/>
        <v>495.32</v>
      </c>
      <c r="M49" s="101">
        <f t="shared" si="0"/>
        <v>41.276666666666664</v>
      </c>
      <c r="N49" s="101"/>
      <c r="O49" s="187">
        <v>3</v>
      </c>
      <c r="P49" s="187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3" t="s">
        <v>775</v>
      </c>
      <c r="G50" s="342"/>
      <c r="H50" s="108" t="s">
        <v>890</v>
      </c>
      <c r="I50" s="92" t="s">
        <v>1121</v>
      </c>
      <c r="J50" s="588">
        <v>2832</v>
      </c>
      <c r="K50" s="730">
        <v>10</v>
      </c>
      <c r="L50" s="101">
        <f t="shared" si="2"/>
        <v>283.2</v>
      </c>
      <c r="M50" s="101">
        <f t="shared" si="0"/>
        <v>23.599999999999998</v>
      </c>
      <c r="N50" s="101"/>
      <c r="O50" s="187">
        <v>2</v>
      </c>
      <c r="P50" s="187">
        <v>2</v>
      </c>
      <c r="Q50" s="15"/>
    </row>
    <row r="51" spans="1:17" ht="15" x14ac:dyDescent="0.3">
      <c r="A51" s="559">
        <v>611</v>
      </c>
      <c r="B51" s="253">
        <v>61</v>
      </c>
      <c r="C51" s="559">
        <v>611</v>
      </c>
      <c r="D51" s="253"/>
      <c r="E51" s="253">
        <v>1</v>
      </c>
      <c r="F51" s="252" t="s">
        <v>1122</v>
      </c>
      <c r="G51" s="260"/>
      <c r="H51" s="85" t="s">
        <v>1124</v>
      </c>
      <c r="I51" s="92" t="s">
        <v>1123</v>
      </c>
      <c r="J51" s="97">
        <v>199629.7</v>
      </c>
      <c r="K51" s="259">
        <v>10</v>
      </c>
      <c r="L51" s="101">
        <f t="shared" si="2"/>
        <v>19962.97</v>
      </c>
      <c r="M51" s="101">
        <f t="shared" si="0"/>
        <v>1663.5808333333334</v>
      </c>
      <c r="N51" s="101"/>
      <c r="O51" s="187">
        <v>1</v>
      </c>
      <c r="P51" s="187"/>
      <c r="Q51" s="15"/>
    </row>
    <row r="52" spans="1:17" ht="15" x14ac:dyDescent="0.3">
      <c r="A52" s="235">
        <v>611</v>
      </c>
      <c r="B52" s="235">
        <v>61</v>
      </c>
      <c r="C52" s="235">
        <v>611</v>
      </c>
      <c r="D52" s="85"/>
      <c r="E52" s="85">
        <v>1</v>
      </c>
      <c r="F52" s="252" t="s">
        <v>918</v>
      </c>
      <c r="G52" s="524"/>
      <c r="H52" s="105"/>
      <c r="I52" s="92" t="s">
        <v>768</v>
      </c>
      <c r="J52" s="322">
        <v>27824.400000000001</v>
      </c>
      <c r="K52" s="730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6"/>
      <c r="B53" s="656"/>
      <c r="C53" s="656"/>
      <c r="D53" s="657"/>
      <c r="E53" s="657"/>
      <c r="F53" s="663" t="s">
        <v>1336</v>
      </c>
      <c r="G53" s="658"/>
      <c r="H53" s="658"/>
      <c r="I53" s="659"/>
      <c r="J53" s="660"/>
      <c r="K53" s="732"/>
      <c r="L53" s="666">
        <f>SUM(L18:L52)</f>
        <v>132547.98799999998</v>
      </c>
      <c r="M53" s="666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2">
        <v>3500</v>
      </c>
      <c r="K54" s="729">
        <v>10</v>
      </c>
      <c r="L54" s="101"/>
      <c r="M54" s="708"/>
      <c r="N54" s="708"/>
      <c r="O54" s="708"/>
      <c r="P54" s="708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08">
        <v>6570</v>
      </c>
      <c r="K55" s="729">
        <v>10</v>
      </c>
      <c r="L55" s="101"/>
      <c r="M55" s="708"/>
      <c r="N55" s="708"/>
      <c r="O55" s="708"/>
      <c r="P55" s="708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3">
        <v>10</v>
      </c>
      <c r="L56" s="101"/>
      <c r="M56" s="708"/>
      <c r="N56" s="708"/>
      <c r="O56" s="708"/>
      <c r="P56" s="708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1" t="s">
        <v>399</v>
      </c>
      <c r="I57" s="113" t="s">
        <v>1105</v>
      </c>
      <c r="J57" s="595">
        <v>2615</v>
      </c>
      <c r="K57" s="729">
        <v>5</v>
      </c>
      <c r="L57" s="101">
        <f>IF(K57=0,"N/A",+J57/K57)</f>
        <v>523</v>
      </c>
      <c r="M57" s="708"/>
      <c r="N57" s="708"/>
      <c r="O57" s="708"/>
      <c r="P57" s="708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4" t="s">
        <v>457</v>
      </c>
      <c r="G58" s="553"/>
      <c r="H58" s="108" t="s">
        <v>456</v>
      </c>
      <c r="I58" s="92" t="s">
        <v>1105</v>
      </c>
      <c r="J58" s="94">
        <v>11820.4</v>
      </c>
      <c r="K58" s="729">
        <v>5</v>
      </c>
      <c r="L58" s="101"/>
      <c r="M58" s="708"/>
      <c r="N58" s="708"/>
      <c r="O58" s="708"/>
      <c r="P58" s="708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29">
        <v>5</v>
      </c>
      <c r="L59" s="101"/>
      <c r="M59" s="708"/>
      <c r="N59" s="708"/>
      <c r="O59" s="708"/>
      <c r="P59" s="708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29">
        <v>5</v>
      </c>
      <c r="L60" s="101"/>
      <c r="M60" s="708"/>
      <c r="N60" s="708"/>
      <c r="O60" s="708"/>
      <c r="P60" s="708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29">
        <v>5</v>
      </c>
      <c r="L61" s="101"/>
      <c r="M61" s="708"/>
      <c r="N61" s="708"/>
      <c r="O61" s="708"/>
      <c r="P61" s="708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29">
        <v>5</v>
      </c>
      <c r="L62" s="101"/>
      <c r="M62" s="708"/>
      <c r="N62" s="708"/>
      <c r="O62" s="708"/>
      <c r="P62" s="708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3">
        <v>5</v>
      </c>
      <c r="L63" s="101"/>
      <c r="M63" s="708"/>
      <c r="N63" s="708"/>
      <c r="O63" s="708"/>
      <c r="P63" s="708"/>
    </row>
    <row r="64" spans="1:17" ht="15" x14ac:dyDescent="0.3">
      <c r="A64" s="105">
        <v>612</v>
      </c>
      <c r="B64" s="524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4">
        <v>5</v>
      </c>
      <c r="L64" s="101"/>
      <c r="M64" s="708"/>
      <c r="N64" s="708"/>
      <c r="O64" s="708"/>
      <c r="P64" s="708"/>
    </row>
    <row r="65" spans="1:16" ht="15" x14ac:dyDescent="0.3">
      <c r="A65" s="105">
        <v>612</v>
      </c>
      <c r="B65" s="524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4">
        <v>5</v>
      </c>
      <c r="L65" s="101"/>
      <c r="M65" s="708"/>
      <c r="N65" s="708"/>
      <c r="O65" s="708"/>
      <c r="P65" s="708"/>
    </row>
    <row r="66" spans="1:16" ht="15" x14ac:dyDescent="0.3">
      <c r="A66" s="85">
        <v>612</v>
      </c>
      <c r="B66" s="85">
        <v>61</v>
      </c>
      <c r="C66" s="85">
        <v>612</v>
      </c>
      <c r="D66" s="227"/>
      <c r="E66" s="85">
        <v>1</v>
      </c>
      <c r="F66" s="87" t="s">
        <v>406</v>
      </c>
      <c r="G66" s="190" t="s">
        <v>530</v>
      </c>
      <c r="H66" s="191" t="s">
        <v>68</v>
      </c>
      <c r="I66" s="87" t="s">
        <v>697</v>
      </c>
      <c r="J66" s="195">
        <v>37995</v>
      </c>
      <c r="K66" s="733">
        <v>5</v>
      </c>
      <c r="L66" s="101">
        <f>IF(K66=0,"N/A",+J66/K66)</f>
        <v>7599</v>
      </c>
      <c r="M66" s="708"/>
      <c r="N66" s="708"/>
      <c r="O66" s="708"/>
      <c r="P66" s="708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4" t="s">
        <v>531</v>
      </c>
      <c r="H67" s="585"/>
      <c r="I67" s="87" t="s">
        <v>697</v>
      </c>
      <c r="J67" s="595">
        <v>3040</v>
      </c>
      <c r="K67" s="729">
        <v>5</v>
      </c>
      <c r="L67" s="101">
        <f>IF(K67=0,"N/A",+J67/K67)</f>
        <v>608</v>
      </c>
      <c r="M67" s="708"/>
      <c r="N67" s="708"/>
      <c r="O67" s="708"/>
      <c r="P67" s="708"/>
    </row>
    <row r="68" spans="1:16" ht="15" x14ac:dyDescent="0.3">
      <c r="A68" s="85">
        <v>612</v>
      </c>
      <c r="B68" s="85">
        <v>61</v>
      </c>
      <c r="C68" s="85">
        <v>612</v>
      </c>
      <c r="D68" s="231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3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5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3">
        <v>5</v>
      </c>
      <c r="L69" s="101"/>
      <c r="M69" s="101"/>
      <c r="N69" s="101"/>
      <c r="O69" s="215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0"/>
      <c r="E70" s="85">
        <v>1</v>
      </c>
      <c r="F70" s="96" t="s">
        <v>308</v>
      </c>
      <c r="G70" s="300"/>
      <c r="H70" s="112" t="s">
        <v>38</v>
      </c>
      <c r="I70" s="85" t="s">
        <v>936</v>
      </c>
      <c r="J70" s="111">
        <v>5900</v>
      </c>
      <c r="K70" s="733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7">
        <v>2</v>
      </c>
      <c r="P70" s="187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0"/>
      <c r="E71" s="85">
        <v>1</v>
      </c>
      <c r="F71" s="87" t="s">
        <v>800</v>
      </c>
      <c r="G71" s="260"/>
      <c r="H71" s="85"/>
      <c r="I71" s="85" t="s">
        <v>936</v>
      </c>
      <c r="J71" s="111">
        <f>36452.3+24301.53</f>
        <v>60753.83</v>
      </c>
      <c r="K71" s="733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7">
        <v>3</v>
      </c>
      <c r="P71" s="187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0"/>
      <c r="E72" s="85">
        <v>1</v>
      </c>
      <c r="F72" s="87" t="s">
        <v>966</v>
      </c>
      <c r="G72" s="260"/>
      <c r="H72" s="85" t="s">
        <v>36</v>
      </c>
      <c r="I72" s="85" t="s">
        <v>936</v>
      </c>
      <c r="J72" s="111">
        <v>39873.65</v>
      </c>
      <c r="K72" s="733">
        <v>3</v>
      </c>
      <c r="L72" s="101"/>
      <c r="M72" s="101"/>
      <c r="N72" s="101"/>
      <c r="O72" s="187">
        <v>3</v>
      </c>
      <c r="P72" s="187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3">
        <v>5</v>
      </c>
      <c r="L73" s="101">
        <f t="shared" ref="L73:L80" si="3">IF(K73=0,"N/A",+J73/K73)</f>
        <v>8799.0640000000003</v>
      </c>
      <c r="M73" s="708"/>
      <c r="N73" s="708"/>
      <c r="O73" s="708"/>
      <c r="P73" s="708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3">
        <v>5</v>
      </c>
      <c r="L74" s="101">
        <f t="shared" si="3"/>
        <v>8799.0640000000003</v>
      </c>
      <c r="M74" s="708"/>
      <c r="N74" s="708"/>
      <c r="O74" s="708"/>
      <c r="P74" s="708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3">
        <v>5</v>
      </c>
      <c r="L75" s="101">
        <f t="shared" si="3"/>
        <v>3648.2</v>
      </c>
      <c r="M75" s="708"/>
      <c r="N75" s="708"/>
      <c r="O75" s="708"/>
      <c r="P75" s="708"/>
    </row>
    <row r="76" spans="1:16" ht="15" customHeight="1" x14ac:dyDescent="0.3">
      <c r="A76" s="235">
        <v>612</v>
      </c>
      <c r="B76" s="235">
        <v>61</v>
      </c>
      <c r="C76" s="235">
        <v>612</v>
      </c>
      <c r="D76" s="85"/>
      <c r="E76" s="86">
        <v>1</v>
      </c>
      <c r="F76" s="185" t="s">
        <v>919</v>
      </c>
      <c r="G76" s="86"/>
      <c r="H76" s="86" t="s">
        <v>167</v>
      </c>
      <c r="I76" s="86" t="s">
        <v>942</v>
      </c>
      <c r="J76" s="271">
        <v>24984</v>
      </c>
      <c r="K76" s="259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7">
        <v>2</v>
      </c>
      <c r="P76" s="187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3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7">
        <v>2</v>
      </c>
      <c r="P77" s="187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1">
        <v>48558.76</v>
      </c>
      <c r="K78" s="733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7">
        <v>5</v>
      </c>
      <c r="P78" s="187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3">
        <v>5</v>
      </c>
      <c r="L79" s="101">
        <f t="shared" si="3"/>
        <v>5985.6</v>
      </c>
      <c r="M79" s="101">
        <f>IF(K79=0,"N/A",+L79/12)</f>
        <v>498.8</v>
      </c>
      <c r="N79" s="101"/>
      <c r="O79" s="187">
        <v>4</v>
      </c>
      <c r="P79" s="187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3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7">
        <v>8</v>
      </c>
      <c r="P80" s="187">
        <v>5</v>
      </c>
    </row>
    <row r="81" spans="1:18" ht="15" customHeight="1" x14ac:dyDescent="0.3">
      <c r="A81" s="657"/>
      <c r="B81" s="657"/>
      <c r="C81" s="657"/>
      <c r="D81" s="657"/>
      <c r="E81" s="657"/>
      <c r="F81" s="663" t="s">
        <v>1337</v>
      </c>
      <c r="G81" s="657"/>
      <c r="H81" s="657"/>
      <c r="I81" s="657"/>
      <c r="J81" s="664"/>
      <c r="K81" s="735"/>
      <c r="L81" s="666">
        <f>SUM(L54:L80)</f>
        <v>74649.824333333338</v>
      </c>
      <c r="M81" s="101"/>
      <c r="N81" s="101"/>
      <c r="O81" s="187"/>
      <c r="P81" s="187"/>
    </row>
    <row r="82" spans="1:18" ht="15" customHeight="1" x14ac:dyDescent="0.3">
      <c r="A82" s="235">
        <v>613</v>
      </c>
      <c r="B82" s="85">
        <v>61</v>
      </c>
      <c r="C82" s="235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1">
        <v>477.12</v>
      </c>
      <c r="K82" s="733">
        <v>10</v>
      </c>
      <c r="L82" s="101"/>
      <c r="M82" s="101"/>
      <c r="N82" s="101"/>
      <c r="O82" s="187">
        <v>10</v>
      </c>
      <c r="P82" s="187"/>
    </row>
    <row r="83" spans="1:18" ht="15" customHeight="1" x14ac:dyDescent="0.25">
      <c r="A83" s="389">
        <v>613</v>
      </c>
      <c r="B83" s="389">
        <v>61</v>
      </c>
      <c r="C83" s="389">
        <v>613</v>
      </c>
      <c r="D83" s="389"/>
      <c r="E83" s="389">
        <v>1</v>
      </c>
      <c r="F83" s="457" t="s">
        <v>471</v>
      </c>
      <c r="G83" s="529" t="s">
        <v>466</v>
      </c>
      <c r="H83" s="390" t="s">
        <v>489</v>
      </c>
      <c r="I83" s="389" t="s">
        <v>863</v>
      </c>
      <c r="J83" s="530">
        <v>1256400</v>
      </c>
      <c r="K83" s="736">
        <v>5</v>
      </c>
      <c r="L83" s="393">
        <f>+'VEHICULOS ACTUALIZADOS'!R25</f>
        <v>261307.31200000001</v>
      </c>
      <c r="M83" s="22"/>
      <c r="N83" s="22"/>
      <c r="O83" s="392">
        <v>5</v>
      </c>
      <c r="P83" s="393"/>
    </row>
    <row r="84" spans="1:18" ht="15" customHeight="1" x14ac:dyDescent="0.25">
      <c r="A84" s="515">
        <v>613</v>
      </c>
      <c r="B84" s="515">
        <v>61</v>
      </c>
      <c r="C84" s="515">
        <v>613</v>
      </c>
      <c r="D84" s="515"/>
      <c r="E84" s="515">
        <v>1</v>
      </c>
      <c r="F84" s="513" t="s">
        <v>471</v>
      </c>
      <c r="G84" s="636" t="s">
        <v>476</v>
      </c>
      <c r="H84" s="514" t="s">
        <v>1142</v>
      </c>
      <c r="I84" s="389" t="s">
        <v>479</v>
      </c>
      <c r="J84" s="530">
        <v>195874</v>
      </c>
      <c r="K84" s="737">
        <v>5</v>
      </c>
      <c r="L84" s="393">
        <f>+'VEHICULOS ACTUALIZADOS'!R26</f>
        <v>50000</v>
      </c>
      <c r="M84" s="22"/>
      <c r="N84" s="22"/>
      <c r="O84" s="392">
        <v>5</v>
      </c>
      <c r="P84" s="393"/>
    </row>
    <row r="85" spans="1:18" ht="15" customHeight="1" x14ac:dyDescent="0.25">
      <c r="A85" s="515">
        <v>613</v>
      </c>
      <c r="B85" s="515">
        <v>61</v>
      </c>
      <c r="C85" s="515">
        <v>613</v>
      </c>
      <c r="D85" s="515"/>
      <c r="E85" s="515">
        <v>1</v>
      </c>
      <c r="F85" s="513" t="s">
        <v>471</v>
      </c>
      <c r="G85" s="636" t="s">
        <v>486</v>
      </c>
      <c r="H85" s="514" t="s">
        <v>877</v>
      </c>
      <c r="I85" s="389" t="s">
        <v>871</v>
      </c>
      <c r="J85" s="530"/>
      <c r="K85" s="737">
        <v>5</v>
      </c>
      <c r="L85" s="393">
        <f>+'VEHICULOS ACTUALIZADOS'!R27</f>
        <v>50000</v>
      </c>
      <c r="M85" s="22"/>
      <c r="N85" s="22"/>
      <c r="O85" s="392">
        <v>5</v>
      </c>
      <c r="P85" s="393"/>
    </row>
    <row r="86" spans="1:18" ht="15" customHeight="1" x14ac:dyDescent="0.25">
      <c r="A86" s="515">
        <v>613</v>
      </c>
      <c r="B86" s="515">
        <v>61</v>
      </c>
      <c r="C86" s="515">
        <v>613</v>
      </c>
      <c r="D86" s="515"/>
      <c r="E86" s="515">
        <v>1</v>
      </c>
      <c r="F86" s="513" t="s">
        <v>475</v>
      </c>
      <c r="G86" s="636" t="s">
        <v>474</v>
      </c>
      <c r="H86" s="514" t="s">
        <v>473</v>
      </c>
      <c r="I86" s="389" t="s">
        <v>882</v>
      </c>
      <c r="J86" s="530">
        <v>830000</v>
      </c>
      <c r="K86" s="737">
        <v>5</v>
      </c>
      <c r="L86" s="389"/>
      <c r="M86" s="22"/>
      <c r="N86" s="22"/>
      <c r="O86" s="392">
        <v>5</v>
      </c>
      <c r="P86" s="393"/>
    </row>
    <row r="87" spans="1:18" ht="15" customHeight="1" x14ac:dyDescent="0.25">
      <c r="A87" s="515">
        <v>613</v>
      </c>
      <c r="B87" s="515">
        <v>61</v>
      </c>
      <c r="C87" s="515">
        <v>613</v>
      </c>
      <c r="D87" s="515"/>
      <c r="E87" s="515">
        <v>1</v>
      </c>
      <c r="F87" s="513" t="s">
        <v>475</v>
      </c>
      <c r="G87" s="636" t="s">
        <v>476</v>
      </c>
      <c r="H87" s="514" t="s">
        <v>477</v>
      </c>
      <c r="I87" s="389" t="s">
        <v>878</v>
      </c>
      <c r="J87" s="530">
        <v>75000</v>
      </c>
      <c r="K87" s="737">
        <v>5</v>
      </c>
      <c r="L87" s="389"/>
      <c r="M87" s="22"/>
      <c r="N87" s="22"/>
      <c r="O87" s="392">
        <v>5</v>
      </c>
      <c r="P87" s="393"/>
    </row>
    <row r="88" spans="1:18" ht="15" customHeight="1" x14ac:dyDescent="0.25">
      <c r="A88" s="515">
        <v>613</v>
      </c>
      <c r="B88" s="515">
        <v>61</v>
      </c>
      <c r="C88" s="515">
        <v>613</v>
      </c>
      <c r="D88" s="515"/>
      <c r="E88" s="515">
        <v>1</v>
      </c>
      <c r="F88" s="513" t="s">
        <v>813</v>
      </c>
      <c r="G88" s="636" t="s">
        <v>474</v>
      </c>
      <c r="H88" s="514" t="s">
        <v>811</v>
      </c>
      <c r="I88" s="389"/>
      <c r="J88" s="530"/>
      <c r="K88" s="737">
        <v>5</v>
      </c>
      <c r="L88" s="389"/>
      <c r="M88" s="22"/>
      <c r="N88" s="22"/>
      <c r="O88" s="392">
        <v>5</v>
      </c>
      <c r="P88" s="393"/>
    </row>
    <row r="89" spans="1:18" ht="15" customHeight="1" x14ac:dyDescent="0.25">
      <c r="A89" s="515">
        <v>613</v>
      </c>
      <c r="B89" s="515">
        <v>61</v>
      </c>
      <c r="C89" s="515">
        <v>613</v>
      </c>
      <c r="D89" s="515"/>
      <c r="E89" s="515">
        <v>1</v>
      </c>
      <c r="F89" s="513" t="s">
        <v>746</v>
      </c>
      <c r="G89" s="636" t="s">
        <v>747</v>
      </c>
      <c r="H89" s="514" t="s">
        <v>748</v>
      </c>
      <c r="I89" s="389"/>
      <c r="J89" s="530"/>
      <c r="K89" s="737">
        <v>5</v>
      </c>
      <c r="L89" s="389"/>
      <c r="M89" s="22"/>
      <c r="N89" s="22"/>
      <c r="O89" s="392">
        <v>5</v>
      </c>
      <c r="P89" s="393"/>
    </row>
    <row r="90" spans="1:18" ht="15" customHeight="1" x14ac:dyDescent="0.25">
      <c r="A90" s="515">
        <v>613</v>
      </c>
      <c r="B90" s="515">
        <v>61</v>
      </c>
      <c r="C90" s="515">
        <v>613</v>
      </c>
      <c r="D90" s="515"/>
      <c r="E90" s="515">
        <v>1</v>
      </c>
      <c r="F90" s="513" t="s">
        <v>810</v>
      </c>
      <c r="G90" s="636" t="s">
        <v>476</v>
      </c>
      <c r="H90" s="514" t="s">
        <v>481</v>
      </c>
      <c r="I90" s="389" t="s">
        <v>873</v>
      </c>
      <c r="J90" s="530">
        <v>75000</v>
      </c>
      <c r="K90" s="737">
        <v>5</v>
      </c>
      <c r="L90" s="389"/>
      <c r="M90" s="22"/>
      <c r="N90" s="22"/>
      <c r="O90" s="392">
        <v>5</v>
      </c>
      <c r="P90" s="393"/>
    </row>
    <row r="91" spans="1:18" ht="15" customHeight="1" x14ac:dyDescent="0.25">
      <c r="A91" s="515">
        <v>613</v>
      </c>
      <c r="B91" s="515">
        <v>61</v>
      </c>
      <c r="C91" s="515">
        <v>613</v>
      </c>
      <c r="D91" s="515"/>
      <c r="E91" s="515">
        <v>1</v>
      </c>
      <c r="F91" s="513" t="s">
        <v>947</v>
      </c>
      <c r="G91" s="636" t="s">
        <v>483</v>
      </c>
      <c r="H91" s="514" t="s">
        <v>484</v>
      </c>
      <c r="I91" s="389" t="s">
        <v>485</v>
      </c>
      <c r="J91" s="530">
        <v>50000</v>
      </c>
      <c r="K91" s="737">
        <v>5</v>
      </c>
      <c r="L91" s="389"/>
      <c r="M91" s="22"/>
      <c r="N91" s="22"/>
      <c r="O91" s="392">
        <v>5</v>
      </c>
      <c r="P91" s="393"/>
    </row>
    <row r="92" spans="1:18" ht="15" customHeight="1" x14ac:dyDescent="0.25">
      <c r="A92" s="389">
        <v>613</v>
      </c>
      <c r="B92" s="389">
        <v>61</v>
      </c>
      <c r="C92" s="389">
        <v>613</v>
      </c>
      <c r="D92" s="389"/>
      <c r="E92" s="389">
        <v>1</v>
      </c>
      <c r="F92" s="457" t="s">
        <v>743</v>
      </c>
      <c r="G92" s="529" t="s">
        <v>744</v>
      </c>
      <c r="H92" s="457">
        <v>61762</v>
      </c>
      <c r="I92" s="389"/>
      <c r="J92" s="530">
        <v>450000</v>
      </c>
      <c r="K92" s="736">
        <v>5</v>
      </c>
      <c r="L92" s="393"/>
      <c r="M92" s="22"/>
      <c r="N92" s="22"/>
      <c r="O92" s="392">
        <v>5</v>
      </c>
      <c r="P92" s="393"/>
    </row>
    <row r="93" spans="1:18" ht="15" customHeight="1" x14ac:dyDescent="0.25">
      <c r="A93" s="389">
        <v>613</v>
      </c>
      <c r="B93" s="389">
        <v>61</v>
      </c>
      <c r="C93" s="389">
        <v>613</v>
      </c>
      <c r="D93" s="389"/>
      <c r="E93" s="389">
        <v>1</v>
      </c>
      <c r="F93" s="457" t="s">
        <v>807</v>
      </c>
      <c r="G93" s="531" t="s">
        <v>808</v>
      </c>
      <c r="H93" s="531" t="s">
        <v>809</v>
      </c>
      <c r="I93" s="389"/>
      <c r="J93" s="532">
        <v>44965</v>
      </c>
      <c r="K93" s="738">
        <v>5</v>
      </c>
      <c r="L93" s="393">
        <f>+'VEHICULOS ACTUALIZADOS'!R38</f>
        <v>0</v>
      </c>
      <c r="M93" s="22"/>
      <c r="N93" s="22"/>
      <c r="O93" s="392">
        <v>5</v>
      </c>
      <c r="P93" s="393"/>
    </row>
    <row r="94" spans="1:18" ht="15" customHeight="1" x14ac:dyDescent="0.25">
      <c r="A94" s="389">
        <v>613</v>
      </c>
      <c r="B94" s="389">
        <v>61</v>
      </c>
      <c r="C94" s="389">
        <v>613</v>
      </c>
      <c r="D94" s="389"/>
      <c r="E94" s="389">
        <v>1</v>
      </c>
      <c r="F94" s="457" t="s">
        <v>879</v>
      </c>
      <c r="G94" s="529" t="s">
        <v>488</v>
      </c>
      <c r="H94" s="457" t="s">
        <v>491</v>
      </c>
      <c r="I94" s="389" t="s">
        <v>880</v>
      </c>
      <c r="J94" s="530">
        <v>33500</v>
      </c>
      <c r="K94" s="736">
        <v>5</v>
      </c>
      <c r="L94" s="393"/>
      <c r="M94" s="22"/>
      <c r="N94" s="22"/>
      <c r="O94" s="392">
        <v>5</v>
      </c>
      <c r="P94" s="393"/>
    </row>
    <row r="95" spans="1:18" ht="15.75" x14ac:dyDescent="0.3">
      <c r="A95" s="669"/>
      <c r="B95" s="669"/>
      <c r="C95" s="669"/>
      <c r="D95" s="669"/>
      <c r="E95" s="669"/>
      <c r="F95" s="663" t="s">
        <v>1338</v>
      </c>
      <c r="G95" s="667"/>
      <c r="H95" s="668"/>
      <c r="I95" s="669"/>
      <c r="J95" s="669"/>
      <c r="K95" s="739"/>
      <c r="L95" s="706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0"/>
      <c r="E96" s="147">
        <v>2</v>
      </c>
      <c r="F96" s="148" t="s">
        <v>340</v>
      </c>
      <c r="G96" s="500"/>
      <c r="H96" s="147" t="s">
        <v>73</v>
      </c>
      <c r="I96" s="147" t="s">
        <v>927</v>
      </c>
      <c r="J96" s="169">
        <v>331.76</v>
      </c>
      <c r="K96" s="740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1">
        <v>3</v>
      </c>
      <c r="L97" s="161"/>
      <c r="M97" s="161">
        <f>IF(K98=0,"N/A",+L98/12)</f>
        <v>168.75</v>
      </c>
      <c r="N97" s="161">
        <f>+M97+J83+J93+J94</f>
        <v>1335033.75</v>
      </c>
      <c r="O97" s="533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4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7">
        <v>614</v>
      </c>
      <c r="B99" s="167">
        <v>61</v>
      </c>
      <c r="C99" s="167">
        <v>614</v>
      </c>
      <c r="D99" s="167"/>
      <c r="E99" s="167">
        <v>1</v>
      </c>
      <c r="F99" s="502" t="s">
        <v>785</v>
      </c>
      <c r="G99" s="167"/>
      <c r="H99" s="167" t="s">
        <v>418</v>
      </c>
      <c r="I99" s="167" t="s">
        <v>165</v>
      </c>
      <c r="J99" s="168">
        <v>6583</v>
      </c>
      <c r="K99" s="741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1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1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4">
        <v>614</v>
      </c>
      <c r="B102" s="164">
        <v>61</v>
      </c>
      <c r="C102" s="164">
        <v>614</v>
      </c>
      <c r="D102" s="164"/>
      <c r="E102" s="164">
        <v>1</v>
      </c>
      <c r="F102" s="501" t="s">
        <v>31</v>
      </c>
      <c r="G102" s="164"/>
      <c r="H102" s="164" t="s">
        <v>73</v>
      </c>
      <c r="I102" s="164" t="s">
        <v>165</v>
      </c>
      <c r="J102" s="166">
        <v>11405.56</v>
      </c>
      <c r="K102" s="742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69">
        <v>3712</v>
      </c>
      <c r="K103" s="740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0"/>
      <c r="E104" s="147">
        <v>1</v>
      </c>
      <c r="F104" s="148" t="s">
        <v>60</v>
      </c>
      <c r="G104" s="500"/>
      <c r="H104" s="147" t="s">
        <v>683</v>
      </c>
      <c r="I104" s="147" t="s">
        <v>165</v>
      </c>
      <c r="J104" s="169">
        <v>2957.73</v>
      </c>
      <c r="K104" s="740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69">
        <v>5220</v>
      </c>
      <c r="K105" s="740">
        <v>3</v>
      </c>
      <c r="L105" s="161"/>
      <c r="M105" s="708"/>
      <c r="N105" s="708"/>
      <c r="O105" s="708"/>
      <c r="P105" s="708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6"/>
      <c r="E106" s="92">
        <v>1</v>
      </c>
      <c r="F106" s="234" t="s">
        <v>546</v>
      </c>
      <c r="G106" s="566"/>
      <c r="H106" s="92" t="s">
        <v>950</v>
      </c>
      <c r="I106" s="85" t="s">
        <v>1105</v>
      </c>
      <c r="J106" s="94">
        <v>6184.96</v>
      </c>
      <c r="K106" s="729">
        <v>3</v>
      </c>
      <c r="L106" s="101"/>
      <c r="M106" s="708"/>
      <c r="N106" s="708"/>
      <c r="O106" s="708"/>
      <c r="P106" s="708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6"/>
      <c r="E107" s="92">
        <v>1</v>
      </c>
      <c r="F107" s="234" t="s">
        <v>31</v>
      </c>
      <c r="G107" s="566"/>
      <c r="H107" s="92" t="s">
        <v>545</v>
      </c>
      <c r="I107" s="259" t="s">
        <v>1105</v>
      </c>
      <c r="J107" s="94">
        <v>15343.32</v>
      </c>
      <c r="K107" s="95">
        <v>3</v>
      </c>
      <c r="L107" s="103"/>
      <c r="M107" s="708"/>
      <c r="N107" s="708"/>
      <c r="O107" s="708"/>
      <c r="P107" s="708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1"/>
      <c r="E108" s="85">
        <v>1</v>
      </c>
      <c r="F108" s="96" t="s">
        <v>524</v>
      </c>
      <c r="G108" s="85"/>
      <c r="H108" s="85" t="s">
        <v>72</v>
      </c>
      <c r="I108" s="259" t="s">
        <v>1105</v>
      </c>
      <c r="J108" s="111">
        <v>20598</v>
      </c>
      <c r="K108" s="112">
        <v>3</v>
      </c>
      <c r="L108" s="101"/>
      <c r="M108" s="708"/>
      <c r="N108" s="708"/>
      <c r="O108" s="708"/>
      <c r="P108" s="708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1"/>
      <c r="E109" s="85">
        <v>1</v>
      </c>
      <c r="F109" s="96" t="s">
        <v>30</v>
      </c>
      <c r="G109" s="85"/>
      <c r="H109" s="85"/>
      <c r="I109" s="711" t="s">
        <v>450</v>
      </c>
      <c r="J109" s="351">
        <v>2832</v>
      </c>
      <c r="K109" s="85">
        <v>3</v>
      </c>
      <c r="L109" s="101">
        <f>IF(K109=0,"N/A",+J109/K109)</f>
        <v>944</v>
      </c>
      <c r="M109" s="708"/>
      <c r="N109" s="708"/>
      <c r="O109" s="708"/>
      <c r="P109" s="708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79"/>
      <c r="E110" s="108">
        <v>1</v>
      </c>
      <c r="F110" s="109" t="s">
        <v>432</v>
      </c>
      <c r="G110" s="301"/>
      <c r="H110" s="108" t="s">
        <v>418</v>
      </c>
      <c r="I110" s="712" t="s">
        <v>450</v>
      </c>
      <c r="J110" s="111">
        <v>5675</v>
      </c>
      <c r="K110" s="193">
        <v>3</v>
      </c>
      <c r="L110" s="101"/>
      <c r="M110" s="708"/>
      <c r="N110" s="708"/>
      <c r="O110" s="708"/>
      <c r="P110" s="708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79"/>
      <c r="E111" s="92">
        <v>1</v>
      </c>
      <c r="F111" s="93" t="s">
        <v>88</v>
      </c>
      <c r="G111" s="92" t="s">
        <v>446</v>
      </c>
      <c r="H111" s="92" t="s">
        <v>77</v>
      </c>
      <c r="I111" s="712" t="s">
        <v>450</v>
      </c>
      <c r="J111" s="111">
        <v>178.64</v>
      </c>
      <c r="K111" s="193">
        <v>3</v>
      </c>
      <c r="L111" s="101"/>
      <c r="M111" s="707"/>
      <c r="N111" s="707"/>
      <c r="O111" s="707"/>
      <c r="P111" s="707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3"/>
      <c r="E112" s="85">
        <v>1</v>
      </c>
      <c r="F112" s="87" t="s">
        <v>31</v>
      </c>
      <c r="G112" s="85"/>
      <c r="H112" s="85" t="s">
        <v>445</v>
      </c>
      <c r="I112" s="712" t="s">
        <v>450</v>
      </c>
      <c r="J112" s="111">
        <v>6395</v>
      </c>
      <c r="K112" s="193">
        <v>3</v>
      </c>
      <c r="L112" s="103"/>
      <c r="M112" s="101">
        <f>IF(K113=0,"N/A",+L113/12)</f>
        <v>135.16666666666666</v>
      </c>
      <c r="N112" s="101"/>
      <c r="O112" s="187">
        <v>3</v>
      </c>
      <c r="P112" s="187"/>
      <c r="Q112" s="15"/>
      <c r="R112" s="15"/>
    </row>
    <row r="113" spans="1:18" ht="15" customHeight="1" x14ac:dyDescent="0.3">
      <c r="A113" s="289">
        <v>614</v>
      </c>
      <c r="B113" s="235">
        <v>61</v>
      </c>
      <c r="C113" s="289">
        <v>614</v>
      </c>
      <c r="D113" s="242"/>
      <c r="E113" s="244">
        <v>1</v>
      </c>
      <c r="F113" s="234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7">
        <v>3</v>
      </c>
      <c r="P113" s="187"/>
      <c r="Q113" s="15"/>
      <c r="R113" s="15"/>
    </row>
    <row r="114" spans="1:18" ht="15" customHeight="1" x14ac:dyDescent="0.3">
      <c r="A114" s="289">
        <v>614</v>
      </c>
      <c r="B114" s="235">
        <v>61</v>
      </c>
      <c r="C114" s="289">
        <v>614</v>
      </c>
      <c r="D114" s="242"/>
      <c r="E114" s="244">
        <v>1</v>
      </c>
      <c r="F114" s="234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7">
        <v>3</v>
      </c>
      <c r="P114" s="187"/>
      <c r="Q114" s="15"/>
      <c r="R114" s="15"/>
    </row>
    <row r="115" spans="1:18" ht="15" customHeight="1" x14ac:dyDescent="0.3">
      <c r="A115" s="503">
        <v>614</v>
      </c>
      <c r="B115" s="249">
        <v>61</v>
      </c>
      <c r="C115" s="503">
        <v>614</v>
      </c>
      <c r="D115" s="625"/>
      <c r="E115" s="249">
        <v>1</v>
      </c>
      <c r="F115" s="252" t="s">
        <v>30</v>
      </c>
      <c r="G115" s="262"/>
      <c r="H115" s="253" t="s">
        <v>73</v>
      </c>
      <c r="I115" s="253" t="s">
        <v>930</v>
      </c>
      <c r="J115" s="266">
        <v>15237</v>
      </c>
      <c r="K115" s="255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7">
        <v>3</v>
      </c>
      <c r="P115" s="187"/>
      <c r="Q115" s="15"/>
      <c r="R115" s="15"/>
    </row>
    <row r="116" spans="1:18" ht="15" customHeight="1" x14ac:dyDescent="0.3">
      <c r="A116" s="235">
        <v>614</v>
      </c>
      <c r="B116" s="235">
        <v>61</v>
      </c>
      <c r="C116" s="235">
        <v>614</v>
      </c>
      <c r="D116" s="235"/>
      <c r="E116" s="235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7">
        <v>3</v>
      </c>
      <c r="P116" s="187"/>
      <c r="Q116" s="15"/>
      <c r="R116" s="15"/>
    </row>
    <row r="117" spans="1:18" ht="15" customHeight="1" x14ac:dyDescent="0.3">
      <c r="A117" s="235">
        <v>614</v>
      </c>
      <c r="B117" s="235">
        <v>61</v>
      </c>
      <c r="C117" s="235">
        <v>614</v>
      </c>
      <c r="D117" s="235"/>
      <c r="E117" s="235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7">
        <v>1</v>
      </c>
      <c r="P117" s="187">
        <v>6</v>
      </c>
      <c r="Q117" s="15"/>
      <c r="R117" s="15"/>
    </row>
    <row r="118" spans="1:18" ht="15" customHeight="1" x14ac:dyDescent="0.3">
      <c r="A118" s="85">
        <v>614</v>
      </c>
      <c r="B118" s="235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3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7">
        <v>1</v>
      </c>
      <c r="P118" s="187">
        <v>6</v>
      </c>
      <c r="Q118" s="15"/>
      <c r="R118" s="15"/>
    </row>
    <row r="119" spans="1:18" ht="15" customHeight="1" x14ac:dyDescent="0.3">
      <c r="A119" s="85">
        <v>614</v>
      </c>
      <c r="B119" s="235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3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7">
        <v>1</v>
      </c>
      <c r="P119" s="187">
        <v>6</v>
      </c>
      <c r="Q119" s="15"/>
      <c r="R119" s="15"/>
    </row>
    <row r="120" spans="1:18" ht="15" x14ac:dyDescent="0.3">
      <c r="A120" s="85">
        <v>614</v>
      </c>
      <c r="B120" s="235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3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7">
        <v>1</v>
      </c>
      <c r="P120" s="187">
        <v>6</v>
      </c>
      <c r="Q120" s="15"/>
      <c r="R120" s="15"/>
    </row>
    <row r="121" spans="1:18" ht="15" customHeight="1" x14ac:dyDescent="0.3">
      <c r="A121" s="85">
        <v>614</v>
      </c>
      <c r="B121" s="235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3">
        <v>3</v>
      </c>
      <c r="L121" s="101">
        <f>IF(K121=0,"N/A",+J121/K121)</f>
        <v>130.33333333333334</v>
      </c>
      <c r="M121" s="393"/>
      <c r="N121" s="393"/>
      <c r="O121" s="459">
        <v>3</v>
      </c>
      <c r="P121" s="459"/>
      <c r="Q121" s="15"/>
      <c r="R121" s="15"/>
    </row>
    <row r="122" spans="1:18" ht="15" customHeight="1" x14ac:dyDescent="0.25">
      <c r="A122" s="451">
        <v>614</v>
      </c>
      <c r="B122" s="451">
        <v>61</v>
      </c>
      <c r="C122" s="451">
        <v>614</v>
      </c>
      <c r="D122" s="464"/>
      <c r="E122" s="451">
        <v>1</v>
      </c>
      <c r="F122" s="390" t="s">
        <v>533</v>
      </c>
      <c r="G122" s="389" t="s">
        <v>985</v>
      </c>
      <c r="H122" s="389" t="s">
        <v>535</v>
      </c>
      <c r="I122" s="389" t="s">
        <v>181</v>
      </c>
      <c r="J122" s="391">
        <v>6339.4</v>
      </c>
      <c r="K122" s="392">
        <v>3</v>
      </c>
      <c r="L122" s="393"/>
      <c r="M122" s="393"/>
      <c r="N122" s="393"/>
      <c r="O122" s="459">
        <v>3</v>
      </c>
      <c r="P122" s="459"/>
      <c r="Q122" s="15"/>
      <c r="R122" s="15"/>
    </row>
    <row r="123" spans="1:18" ht="15" customHeight="1" x14ac:dyDescent="0.25">
      <c r="A123" s="451">
        <v>614</v>
      </c>
      <c r="B123" s="451">
        <v>61</v>
      </c>
      <c r="C123" s="451">
        <v>614</v>
      </c>
      <c r="D123" s="464"/>
      <c r="E123" s="451">
        <v>1</v>
      </c>
      <c r="F123" s="390" t="s">
        <v>31</v>
      </c>
      <c r="G123" s="388"/>
      <c r="H123" s="389" t="s">
        <v>445</v>
      </c>
      <c r="I123" s="389" t="s">
        <v>181</v>
      </c>
      <c r="J123" s="391">
        <v>11136</v>
      </c>
      <c r="K123" s="392">
        <v>3</v>
      </c>
      <c r="L123" s="393"/>
      <c r="M123" s="393"/>
      <c r="N123" s="393"/>
      <c r="O123" s="459">
        <v>3</v>
      </c>
      <c r="P123" s="459"/>
      <c r="Q123" s="15"/>
      <c r="R123" s="15"/>
    </row>
    <row r="124" spans="1:18" ht="15" customHeight="1" x14ac:dyDescent="0.25">
      <c r="A124" s="451">
        <v>614</v>
      </c>
      <c r="B124" s="451">
        <v>61</v>
      </c>
      <c r="C124" s="451">
        <v>614</v>
      </c>
      <c r="D124" s="464"/>
      <c r="E124" s="451">
        <v>1</v>
      </c>
      <c r="F124" s="390" t="s">
        <v>534</v>
      </c>
      <c r="G124" s="388"/>
      <c r="H124" s="389" t="s">
        <v>73</v>
      </c>
      <c r="I124" s="389" t="s">
        <v>181</v>
      </c>
      <c r="J124" s="391">
        <v>1781.76</v>
      </c>
      <c r="K124" s="392">
        <v>3</v>
      </c>
      <c r="L124" s="393"/>
      <c r="M124" s="393">
        <f>IF(K125=0,"N/A",+L125/12)</f>
        <v>119.6388888888889</v>
      </c>
      <c r="N124" s="393">
        <f>+M124</f>
        <v>119.6388888888889</v>
      </c>
      <c r="O124" s="459">
        <v>2</v>
      </c>
      <c r="P124" s="459">
        <v>7</v>
      </c>
      <c r="Q124" s="15"/>
      <c r="R124" s="15"/>
    </row>
    <row r="125" spans="1:18" ht="15" customHeight="1" x14ac:dyDescent="0.25">
      <c r="A125" s="451">
        <v>614</v>
      </c>
      <c r="B125" s="451">
        <v>61</v>
      </c>
      <c r="C125" s="451">
        <v>614</v>
      </c>
      <c r="D125" s="451"/>
      <c r="E125" s="451">
        <v>1</v>
      </c>
      <c r="F125" s="457" t="s">
        <v>891</v>
      </c>
      <c r="G125" s="389" t="s">
        <v>892</v>
      </c>
      <c r="H125" s="389" t="s">
        <v>134</v>
      </c>
      <c r="I125" s="389" t="s">
        <v>181</v>
      </c>
      <c r="J125" s="466">
        <v>4307</v>
      </c>
      <c r="K125" s="392">
        <v>3</v>
      </c>
      <c r="L125" s="393">
        <f>IF(K125=0,"N/A",+J125/K125)</f>
        <v>1435.6666666666667</v>
      </c>
      <c r="M125" s="393"/>
      <c r="N125" s="393"/>
      <c r="O125" s="459">
        <v>3</v>
      </c>
      <c r="P125" s="459"/>
      <c r="Q125" s="15"/>
      <c r="R125" s="15"/>
    </row>
    <row r="126" spans="1:18" ht="15" customHeight="1" x14ac:dyDescent="0.25">
      <c r="A126" s="451">
        <v>614</v>
      </c>
      <c r="B126" s="451">
        <v>61</v>
      </c>
      <c r="C126" s="451">
        <v>614</v>
      </c>
      <c r="D126" s="465"/>
      <c r="E126" s="451">
        <v>1</v>
      </c>
      <c r="F126" s="390" t="s">
        <v>130</v>
      </c>
      <c r="G126" s="389"/>
      <c r="H126" s="389" t="s">
        <v>536</v>
      </c>
      <c r="I126" s="389" t="s">
        <v>183</v>
      </c>
      <c r="J126" s="391">
        <v>2198.1999999999998</v>
      </c>
      <c r="K126" s="392">
        <v>3</v>
      </c>
      <c r="L126" s="393"/>
      <c r="M126" s="393">
        <f>IF(K127=0,"N/A",+L127/12)</f>
        <v>0</v>
      </c>
      <c r="N126" s="393"/>
      <c r="O126" s="459"/>
      <c r="P126" s="459"/>
      <c r="Q126" s="15"/>
      <c r="R126" s="15"/>
    </row>
    <row r="127" spans="1:18" ht="15" customHeight="1" x14ac:dyDescent="0.25">
      <c r="A127" s="389">
        <v>614</v>
      </c>
      <c r="B127" s="389">
        <v>61</v>
      </c>
      <c r="C127" s="389">
        <v>614</v>
      </c>
      <c r="D127" s="389"/>
      <c r="E127" s="389">
        <v>1</v>
      </c>
      <c r="F127" s="390" t="s">
        <v>296</v>
      </c>
      <c r="G127" s="389"/>
      <c r="H127" s="389"/>
      <c r="I127" s="389" t="s">
        <v>183</v>
      </c>
      <c r="J127" s="391"/>
      <c r="K127" s="392">
        <v>10</v>
      </c>
      <c r="L127" s="393">
        <f>IF(K127=0,"N/A",+J127/K127)</f>
        <v>0</v>
      </c>
      <c r="M127" s="393"/>
      <c r="N127" s="393"/>
      <c r="O127" s="459">
        <v>10</v>
      </c>
      <c r="P127" s="459"/>
      <c r="Q127" s="15"/>
      <c r="R127" s="15"/>
    </row>
    <row r="128" spans="1:18" ht="15" customHeight="1" x14ac:dyDescent="0.25">
      <c r="A128" s="451">
        <v>614</v>
      </c>
      <c r="B128" s="451">
        <v>61</v>
      </c>
      <c r="C128" s="451">
        <v>614</v>
      </c>
      <c r="D128" s="450"/>
      <c r="E128" s="451">
        <v>1</v>
      </c>
      <c r="F128" s="390" t="s">
        <v>1157</v>
      </c>
      <c r="G128" s="389"/>
      <c r="H128" s="389" t="s">
        <v>26</v>
      </c>
      <c r="I128" s="389" t="s">
        <v>1171</v>
      </c>
      <c r="J128" s="391">
        <v>1750</v>
      </c>
      <c r="K128" s="392">
        <v>10</v>
      </c>
      <c r="L128" s="393"/>
      <c r="M128" s="393">
        <f>IF(K129=0,"N/A",+L129/12)</f>
        <v>155.03888888888886</v>
      </c>
      <c r="N128" s="393"/>
      <c r="O128" s="450">
        <v>2</v>
      </c>
      <c r="P128" s="459">
        <v>11</v>
      </c>
      <c r="Q128" s="15"/>
      <c r="R128" s="15"/>
    </row>
    <row r="129" spans="1:18" ht="15" customHeight="1" x14ac:dyDescent="0.25">
      <c r="A129" s="451">
        <v>614</v>
      </c>
      <c r="B129" s="451">
        <v>61</v>
      </c>
      <c r="C129" s="451">
        <v>614</v>
      </c>
      <c r="D129" s="451"/>
      <c r="E129" s="451">
        <v>1</v>
      </c>
      <c r="F129" s="390" t="s">
        <v>31</v>
      </c>
      <c r="G129" s="389"/>
      <c r="H129" s="389"/>
      <c r="I129" s="389" t="s">
        <v>188</v>
      </c>
      <c r="J129" s="391">
        <v>5581.4</v>
      </c>
      <c r="K129" s="392">
        <v>3</v>
      </c>
      <c r="L129" s="393">
        <f>IF(K129=0,"N/A",+J129/K129)</f>
        <v>1860.4666666666665</v>
      </c>
      <c r="M129" s="393">
        <f>IF(K130=0,"N/A",+L130/12)</f>
        <v>147.87305555555557</v>
      </c>
      <c r="N129" s="393"/>
      <c r="O129" s="459">
        <v>3</v>
      </c>
      <c r="P129" s="459"/>
      <c r="Q129" s="15"/>
      <c r="R129" s="15"/>
    </row>
    <row r="130" spans="1:18" ht="15" customHeight="1" x14ac:dyDescent="0.25">
      <c r="A130" s="451">
        <v>614</v>
      </c>
      <c r="B130" s="451">
        <v>61</v>
      </c>
      <c r="C130" s="451">
        <v>614</v>
      </c>
      <c r="D130" s="451"/>
      <c r="E130" s="451">
        <v>1</v>
      </c>
      <c r="F130" s="457" t="s">
        <v>792</v>
      </c>
      <c r="G130" s="389"/>
      <c r="H130" s="389"/>
      <c r="I130" s="389" t="s">
        <v>188</v>
      </c>
      <c r="J130" s="466">
        <v>5323.43</v>
      </c>
      <c r="K130" s="392">
        <v>3</v>
      </c>
      <c r="L130" s="393">
        <f>IF(K130=0,"N/A",+J130/K130)</f>
        <v>1774.4766666666667</v>
      </c>
      <c r="M130" s="393"/>
      <c r="N130" s="393"/>
      <c r="O130" s="459">
        <v>10</v>
      </c>
      <c r="P130" s="459"/>
      <c r="Q130" s="15"/>
      <c r="R130" s="15"/>
    </row>
    <row r="131" spans="1:18" ht="15" customHeight="1" x14ac:dyDescent="0.25">
      <c r="A131" s="451">
        <v>614</v>
      </c>
      <c r="B131" s="451">
        <v>61</v>
      </c>
      <c r="C131" s="451">
        <v>614</v>
      </c>
      <c r="D131" s="451"/>
      <c r="E131" s="451">
        <v>1</v>
      </c>
      <c r="F131" s="390" t="s">
        <v>932</v>
      </c>
      <c r="G131" s="389"/>
      <c r="H131" s="389"/>
      <c r="I131" s="389" t="s">
        <v>830</v>
      </c>
      <c r="J131" s="391">
        <v>6324.99</v>
      </c>
      <c r="K131" s="392">
        <v>10</v>
      </c>
      <c r="L131" s="393"/>
      <c r="M131" s="393"/>
      <c r="N131" s="393"/>
      <c r="O131" s="459">
        <v>10</v>
      </c>
      <c r="P131" s="459"/>
      <c r="Q131" s="15"/>
      <c r="R131" s="15"/>
    </row>
    <row r="132" spans="1:18" ht="15" x14ac:dyDescent="0.25">
      <c r="A132" s="451">
        <v>614</v>
      </c>
      <c r="B132" s="451">
        <v>61</v>
      </c>
      <c r="C132" s="451">
        <v>614</v>
      </c>
      <c r="D132" s="451"/>
      <c r="E132" s="451">
        <v>1</v>
      </c>
      <c r="F132" s="390" t="s">
        <v>30</v>
      </c>
      <c r="G132" s="389"/>
      <c r="H132" s="389" t="s">
        <v>412</v>
      </c>
      <c r="I132" s="389" t="s">
        <v>830</v>
      </c>
      <c r="J132" s="391">
        <v>1895</v>
      </c>
      <c r="K132" s="392">
        <v>10</v>
      </c>
      <c r="L132" s="393"/>
      <c r="M132" s="393"/>
      <c r="N132" s="393"/>
      <c r="O132" s="459">
        <v>3</v>
      </c>
      <c r="P132" s="459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89"/>
      <c r="H133" s="389" t="s">
        <v>549</v>
      </c>
      <c r="I133" s="389" t="s">
        <v>830</v>
      </c>
      <c r="J133" s="111">
        <v>12500</v>
      </c>
      <c r="K133" s="392">
        <v>3</v>
      </c>
      <c r="L133" s="393"/>
      <c r="M133" s="393"/>
      <c r="N133" s="393"/>
      <c r="O133" s="459">
        <v>3</v>
      </c>
      <c r="P133" s="459"/>
      <c r="Q133" s="15"/>
      <c r="R133" s="15"/>
    </row>
    <row r="134" spans="1:18" ht="15.75" x14ac:dyDescent="0.3">
      <c r="A134" s="235">
        <v>614</v>
      </c>
      <c r="B134" s="235">
        <v>61</v>
      </c>
      <c r="C134" s="235">
        <v>614</v>
      </c>
      <c r="D134" s="235"/>
      <c r="E134" s="235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2">
        <v>3</v>
      </c>
      <c r="L134" s="393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5">
        <v>614</v>
      </c>
      <c r="B135" s="235">
        <v>61</v>
      </c>
      <c r="C135" s="235">
        <v>614</v>
      </c>
      <c r="D135" s="235"/>
      <c r="E135" s="235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08"/>
      <c r="N135" s="708"/>
      <c r="O135" s="708"/>
      <c r="P135" s="708"/>
      <c r="Q135" s="15"/>
      <c r="R135" s="15"/>
    </row>
    <row r="136" spans="1:18" ht="15" customHeight="1" x14ac:dyDescent="0.25">
      <c r="A136" s="407">
        <v>614</v>
      </c>
      <c r="B136" s="407">
        <v>61</v>
      </c>
      <c r="C136" s="407">
        <v>614</v>
      </c>
      <c r="D136" s="415"/>
      <c r="E136" s="407">
        <v>1</v>
      </c>
      <c r="F136" s="714" t="s">
        <v>30</v>
      </c>
      <c r="G136" s="415"/>
      <c r="H136" s="407" t="s">
        <v>129</v>
      </c>
      <c r="I136" s="407" t="s">
        <v>440</v>
      </c>
      <c r="J136" s="715">
        <v>2831</v>
      </c>
      <c r="K136" s="413">
        <v>3</v>
      </c>
      <c r="L136" s="409">
        <f>IF(K136=0,"N/A",+J136/K136)</f>
        <v>943.66666666666663</v>
      </c>
      <c r="M136" s="708"/>
      <c r="N136" s="708"/>
      <c r="O136" s="708"/>
      <c r="P136" s="708"/>
      <c r="Q136" s="15"/>
      <c r="R136" s="15"/>
    </row>
    <row r="137" spans="1:18" ht="15" customHeight="1" x14ac:dyDescent="0.25">
      <c r="A137" s="407">
        <v>614</v>
      </c>
      <c r="B137" s="407">
        <v>61</v>
      </c>
      <c r="C137" s="407">
        <v>614</v>
      </c>
      <c r="D137" s="415"/>
      <c r="E137" s="407">
        <v>1</v>
      </c>
      <c r="F137" s="714" t="s">
        <v>533</v>
      </c>
      <c r="G137" s="415"/>
      <c r="H137" s="407" t="s">
        <v>418</v>
      </c>
      <c r="I137" s="407" t="s">
        <v>440</v>
      </c>
      <c r="J137" s="715">
        <v>6370.72</v>
      </c>
      <c r="K137" s="413">
        <v>3</v>
      </c>
      <c r="L137" s="409"/>
      <c r="M137" s="708"/>
      <c r="N137" s="708"/>
      <c r="O137" s="708"/>
      <c r="P137" s="708"/>
      <c r="Q137" s="15"/>
      <c r="R137" s="15"/>
    </row>
    <row r="138" spans="1:18" ht="15" customHeight="1" x14ac:dyDescent="0.25">
      <c r="A138" s="407">
        <v>614</v>
      </c>
      <c r="B138" s="407">
        <v>61</v>
      </c>
      <c r="C138" s="407">
        <v>614</v>
      </c>
      <c r="D138" s="415"/>
      <c r="E138" s="407">
        <v>1</v>
      </c>
      <c r="F138" s="714" t="s">
        <v>31</v>
      </c>
      <c r="G138" s="415"/>
      <c r="H138" s="407" t="s">
        <v>73</v>
      </c>
      <c r="I138" s="407" t="s">
        <v>440</v>
      </c>
      <c r="J138" s="715">
        <v>11434.12</v>
      </c>
      <c r="K138" s="413">
        <v>3</v>
      </c>
      <c r="L138" s="409"/>
      <c r="M138" s="708"/>
      <c r="N138" s="708"/>
      <c r="O138" s="708"/>
      <c r="P138" s="708"/>
      <c r="Q138" s="15"/>
      <c r="R138" s="15"/>
    </row>
    <row r="139" spans="1:18" ht="15" x14ac:dyDescent="0.3">
      <c r="A139" s="407">
        <v>614</v>
      </c>
      <c r="B139" s="407">
        <v>61</v>
      </c>
      <c r="C139" s="407">
        <v>614</v>
      </c>
      <c r="D139" s="415"/>
      <c r="E139" s="407">
        <v>1</v>
      </c>
      <c r="F139" s="714" t="s">
        <v>534</v>
      </c>
      <c r="G139" s="415"/>
      <c r="H139" s="407" t="s">
        <v>73</v>
      </c>
      <c r="I139" s="407" t="s">
        <v>440</v>
      </c>
      <c r="J139" s="715">
        <v>1734.2</v>
      </c>
      <c r="K139" s="413">
        <v>3</v>
      </c>
      <c r="L139" s="409"/>
      <c r="M139" s="161"/>
      <c r="N139" s="161"/>
      <c r="O139" s="533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7"/>
      <c r="E141" s="85">
        <v>1</v>
      </c>
      <c r="F141" s="122" t="s">
        <v>88</v>
      </c>
      <c r="G141" s="227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3"/>
      <c r="O148" s="187">
        <v>3</v>
      </c>
      <c r="P148" s="187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0">
        <v>5776.8</v>
      </c>
      <c r="K149" s="112">
        <v>3</v>
      </c>
      <c r="L149" s="101">
        <f>IF(K149=0,"N/A",+J149/K149)</f>
        <v>1925.6000000000001</v>
      </c>
      <c r="M149" s="101"/>
      <c r="N149" s="313"/>
      <c r="O149" s="187">
        <v>3</v>
      </c>
      <c r="P149" s="187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7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0">
        <v>1402.39</v>
      </c>
      <c r="K150" s="112">
        <v>3</v>
      </c>
      <c r="L150" s="101"/>
      <c r="M150" s="101">
        <f>IF(K151=0,"N/A",+L151/12)</f>
        <v>84.694444444444443</v>
      </c>
      <c r="N150" s="313">
        <f>+M148+M150</f>
        <v>245.1611111111111</v>
      </c>
      <c r="O150" s="187">
        <v>2</v>
      </c>
      <c r="P150" s="187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7"/>
      <c r="E151" s="85">
        <v>1</v>
      </c>
      <c r="F151" s="96" t="s">
        <v>30</v>
      </c>
      <c r="G151" s="227"/>
      <c r="H151" s="85" t="s">
        <v>129</v>
      </c>
      <c r="I151" s="85" t="s">
        <v>140</v>
      </c>
      <c r="J151" s="351">
        <v>3049</v>
      </c>
      <c r="K151" s="85">
        <v>3</v>
      </c>
      <c r="L151" s="101">
        <f>IF(K151=0,"N/A",+J151/K151)</f>
        <v>1016.3333333333334</v>
      </c>
      <c r="M151" s="101"/>
      <c r="N151" s="313"/>
      <c r="O151" s="187">
        <v>3</v>
      </c>
      <c r="P151" s="187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7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0">
        <v>175</v>
      </c>
      <c r="K152" s="112">
        <v>3</v>
      </c>
      <c r="L152" s="101"/>
      <c r="M152" s="101"/>
      <c r="N152" s="313"/>
      <c r="O152" s="187">
        <v>3</v>
      </c>
      <c r="P152" s="187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7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0">
        <f>450*E153</f>
        <v>900</v>
      </c>
      <c r="K153" s="112">
        <v>3</v>
      </c>
      <c r="L153" s="101"/>
      <c r="M153" s="101"/>
      <c r="N153" s="313"/>
      <c r="O153" s="187">
        <v>3</v>
      </c>
      <c r="P153" s="187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09">
        <v>6496</v>
      </c>
      <c r="K154" s="112">
        <v>3</v>
      </c>
      <c r="L154" s="101"/>
      <c r="M154" s="101"/>
      <c r="N154" s="313"/>
      <c r="O154" s="187">
        <v>3</v>
      </c>
      <c r="P154" s="187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7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0">
        <v>5238.46</v>
      </c>
      <c r="K155" s="112">
        <v>3</v>
      </c>
      <c r="L155" s="101"/>
      <c r="M155" s="101"/>
      <c r="N155" s="313"/>
      <c r="O155" s="187">
        <v>3</v>
      </c>
      <c r="P155" s="187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7"/>
      <c r="E156" s="85">
        <v>1</v>
      </c>
      <c r="F156" s="87" t="s">
        <v>31</v>
      </c>
      <c r="G156" s="85"/>
      <c r="H156" s="85"/>
      <c r="I156" s="85" t="s">
        <v>140</v>
      </c>
      <c r="J156" s="300">
        <v>16900</v>
      </c>
      <c r="K156" s="112">
        <v>3</v>
      </c>
      <c r="L156" s="101"/>
      <c r="M156" s="101"/>
      <c r="N156" s="313"/>
      <c r="O156" s="187">
        <v>3</v>
      </c>
      <c r="P156" s="187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7"/>
      <c r="E157" s="85">
        <v>1</v>
      </c>
      <c r="F157" s="96" t="s">
        <v>30</v>
      </c>
      <c r="G157" s="227"/>
      <c r="H157" s="85" t="s">
        <v>73</v>
      </c>
      <c r="I157" s="85" t="s">
        <v>140</v>
      </c>
      <c r="J157" s="517">
        <v>2262</v>
      </c>
      <c r="K157" s="112">
        <v>3</v>
      </c>
      <c r="L157" s="101"/>
      <c r="M157" s="101"/>
      <c r="N157" s="313"/>
      <c r="O157" s="187">
        <v>3</v>
      </c>
      <c r="P157" s="187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7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0">
        <v>175</v>
      </c>
      <c r="K158" s="112">
        <v>3</v>
      </c>
      <c r="L158" s="101"/>
      <c r="M158" s="101"/>
      <c r="N158" s="313"/>
      <c r="O158" s="187">
        <v>3</v>
      </c>
      <c r="P158" s="187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7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0">
        <f>450*E159</f>
        <v>900</v>
      </c>
      <c r="K159" s="112">
        <v>3</v>
      </c>
      <c r="L159" s="101"/>
      <c r="M159" s="101"/>
      <c r="N159" s="313"/>
      <c r="O159" s="187">
        <v>3</v>
      </c>
      <c r="P159" s="187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7"/>
      <c r="E160" s="85">
        <v>1</v>
      </c>
      <c r="F160" s="96" t="s">
        <v>538</v>
      </c>
      <c r="G160" s="227"/>
      <c r="H160" s="85" t="s">
        <v>118</v>
      </c>
      <c r="I160" s="85" t="s">
        <v>140</v>
      </c>
      <c r="J160" s="517">
        <v>6849.8</v>
      </c>
      <c r="K160" s="112">
        <v>3</v>
      </c>
      <c r="L160" s="101"/>
      <c r="M160" s="207"/>
      <c r="N160" s="716"/>
      <c r="O160" s="209">
        <v>3</v>
      </c>
      <c r="P160" s="209"/>
      <c r="Q160" s="15"/>
      <c r="R160" s="15"/>
    </row>
    <row r="161" spans="1:18" ht="15" customHeight="1" x14ac:dyDescent="0.3">
      <c r="A161" s="253">
        <v>614</v>
      </c>
      <c r="B161" s="253">
        <v>61</v>
      </c>
      <c r="C161" s="253">
        <v>614</v>
      </c>
      <c r="D161" s="302"/>
      <c r="E161" s="253">
        <v>1</v>
      </c>
      <c r="F161" s="252" t="s">
        <v>31</v>
      </c>
      <c r="G161" s="302"/>
      <c r="H161" s="253" t="s">
        <v>73</v>
      </c>
      <c r="I161" s="85" t="s">
        <v>140</v>
      </c>
      <c r="J161" s="717">
        <v>12156.8</v>
      </c>
      <c r="K161" s="255">
        <v>3</v>
      </c>
      <c r="L161" s="207"/>
      <c r="M161" s="101"/>
      <c r="N161" s="313"/>
      <c r="O161" s="187">
        <v>3</v>
      </c>
      <c r="P161" s="187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7"/>
      <c r="E162" s="85">
        <v>1</v>
      </c>
      <c r="F162" s="96" t="s">
        <v>30</v>
      </c>
      <c r="G162" s="227"/>
      <c r="H162" s="85" t="s">
        <v>1004</v>
      </c>
      <c r="I162" s="85" t="s">
        <v>140</v>
      </c>
      <c r="J162" s="517">
        <v>1328.2</v>
      </c>
      <c r="K162" s="112">
        <v>3</v>
      </c>
      <c r="L162" s="101"/>
      <c r="M162" s="101"/>
      <c r="N162" s="313"/>
      <c r="O162" s="187">
        <v>3</v>
      </c>
      <c r="P162" s="187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7"/>
      <c r="E163" s="85">
        <v>1</v>
      </c>
      <c r="F163" s="96" t="s">
        <v>534</v>
      </c>
      <c r="G163" s="227"/>
      <c r="H163" s="85" t="s">
        <v>536</v>
      </c>
      <c r="I163" s="85" t="s">
        <v>140</v>
      </c>
      <c r="J163" s="517">
        <v>551</v>
      </c>
      <c r="K163" s="112">
        <v>3</v>
      </c>
      <c r="L163" s="101"/>
      <c r="M163" s="101"/>
      <c r="N163" s="101"/>
      <c r="O163" s="187">
        <v>3</v>
      </c>
      <c r="P163" s="187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0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7">
        <v>3</v>
      </c>
      <c r="P164" s="187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7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0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7">
        <v>3</v>
      </c>
      <c r="P165" s="187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7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0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7">
        <v>3</v>
      </c>
      <c r="P166" s="187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0">
        <v>1914</v>
      </c>
      <c r="K167" s="112">
        <v>3</v>
      </c>
      <c r="L167" s="101">
        <f>IF(K167=0,"N/A",+J167/K167)</f>
        <v>638</v>
      </c>
      <c r="M167" s="101"/>
      <c r="N167" s="101"/>
      <c r="O167" s="187">
        <v>3</v>
      </c>
      <c r="P167" s="187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7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0">
        <v>175</v>
      </c>
      <c r="K168" s="112">
        <v>3</v>
      </c>
      <c r="L168" s="101"/>
      <c r="M168" s="101"/>
      <c r="N168" s="101"/>
      <c r="O168" s="187">
        <v>3</v>
      </c>
      <c r="P168" s="187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7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0">
        <f>450*E169</f>
        <v>900</v>
      </c>
      <c r="K169" s="112">
        <v>3</v>
      </c>
      <c r="L169" s="101"/>
      <c r="M169" s="101"/>
      <c r="N169" s="101"/>
      <c r="O169" s="187">
        <v>3</v>
      </c>
      <c r="P169" s="187"/>
      <c r="Q169" s="15"/>
      <c r="R169" s="15"/>
    </row>
    <row r="170" spans="1:18" ht="15" customHeight="1" x14ac:dyDescent="0.3">
      <c r="A170" s="235">
        <v>614</v>
      </c>
      <c r="B170" s="235">
        <v>61</v>
      </c>
      <c r="C170" s="235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18">
        <v>6637.64</v>
      </c>
      <c r="K170" s="85">
        <v>3</v>
      </c>
      <c r="L170" s="101"/>
      <c r="M170" s="101"/>
      <c r="N170" s="101"/>
      <c r="O170" s="187">
        <v>3</v>
      </c>
      <c r="P170" s="187"/>
      <c r="Q170" s="15"/>
      <c r="R170" s="15"/>
    </row>
    <row r="171" spans="1:18" ht="15" customHeight="1" x14ac:dyDescent="0.3">
      <c r="A171" s="85">
        <v>614</v>
      </c>
      <c r="B171" s="235">
        <v>61</v>
      </c>
      <c r="C171" s="85">
        <v>614</v>
      </c>
      <c r="D171" s="500"/>
      <c r="E171" s="147">
        <v>1</v>
      </c>
      <c r="F171" s="148" t="s">
        <v>31</v>
      </c>
      <c r="G171" s="500"/>
      <c r="H171" s="147" t="s">
        <v>73</v>
      </c>
      <c r="I171" s="85" t="s">
        <v>140</v>
      </c>
      <c r="J171" s="169">
        <v>11445.11</v>
      </c>
      <c r="K171" s="170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7">
        <v>1</v>
      </c>
      <c r="P171" s="187">
        <v>9</v>
      </c>
      <c r="Q171" s="15"/>
      <c r="R171" s="15"/>
    </row>
    <row r="172" spans="1:18" ht="15" customHeight="1" x14ac:dyDescent="0.3">
      <c r="A172" s="235">
        <v>614</v>
      </c>
      <c r="B172" s="235">
        <v>61</v>
      </c>
      <c r="C172" s="235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09">
        <v>12895</v>
      </c>
      <c r="K172" s="112">
        <v>3</v>
      </c>
      <c r="L172" s="101">
        <f>IF(K172=0,"N/A",+J172/K172)</f>
        <v>4298.333333333333</v>
      </c>
      <c r="M172" s="708"/>
      <c r="N172" s="708"/>
      <c r="O172" s="708"/>
      <c r="P172" s="708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08"/>
      <c r="N173" s="708"/>
      <c r="O173" s="708"/>
      <c r="P173" s="708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3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08"/>
      <c r="N174" s="708"/>
      <c r="O174" s="708"/>
      <c r="P174" s="708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7">
        <v>3</v>
      </c>
      <c r="P175" s="187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7">
        <v>3</v>
      </c>
      <c r="P176" s="187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7">
        <v>3</v>
      </c>
      <c r="P177" s="187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7">
        <v>3</v>
      </c>
      <c r="P178" s="187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7">
        <v>3</v>
      </c>
      <c r="P179" s="187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7">
        <v>3</v>
      </c>
      <c r="P180" s="187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7">
        <v>3</v>
      </c>
      <c r="P181" s="187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7">
        <v>3</v>
      </c>
      <c r="P182" s="187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7">
        <v>3</v>
      </c>
      <c r="P183" s="187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7">
        <v>3</v>
      </c>
      <c r="P184" s="187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7">
        <v>3</v>
      </c>
      <c r="P185" s="187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19"/>
      <c r="N186" s="719"/>
      <c r="O186" s="187">
        <v>3</v>
      </c>
      <c r="P186" s="720"/>
      <c r="Q186" s="15"/>
      <c r="R186" s="15"/>
    </row>
    <row r="187" spans="1:18" ht="15" x14ac:dyDescent="0.3">
      <c r="A187" s="235">
        <v>614</v>
      </c>
      <c r="B187" s="235">
        <v>61</v>
      </c>
      <c r="C187" s="235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09">
        <v>6496</v>
      </c>
      <c r="K187" s="112">
        <v>3</v>
      </c>
      <c r="L187" s="719"/>
      <c r="M187" s="101">
        <f>IF(K188=0,"N/A",+L188/12)</f>
        <v>847.30555555555554</v>
      </c>
      <c r="N187" s="101"/>
      <c r="O187" s="187">
        <v>2</v>
      </c>
      <c r="P187" s="187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7">
        <v>3</v>
      </c>
      <c r="P188" s="187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7">
        <v>2</v>
      </c>
      <c r="P189" s="187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7">
        <v>3</v>
      </c>
      <c r="P190" s="187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0"/>
      <c r="E191" s="85">
        <v>1</v>
      </c>
      <c r="F191" s="87" t="s">
        <v>31</v>
      </c>
      <c r="G191" s="260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7">
        <v>2</v>
      </c>
      <c r="P191" s="187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1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60">
        <v>614</v>
      </c>
      <c r="B193" s="85">
        <v>61</v>
      </c>
      <c r="C193" s="560">
        <v>614</v>
      </c>
      <c r="D193" s="92"/>
      <c r="E193" s="92">
        <v>1</v>
      </c>
      <c r="F193" s="234" t="s">
        <v>932</v>
      </c>
      <c r="G193" s="260"/>
      <c r="H193" s="260" t="s">
        <v>28</v>
      </c>
      <c r="I193" s="85" t="s">
        <v>580</v>
      </c>
      <c r="J193" s="721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18">
        <v>614</v>
      </c>
      <c r="B194" s="85">
        <v>61</v>
      </c>
      <c r="C194" s="518">
        <v>614</v>
      </c>
      <c r="D194" s="85"/>
      <c r="E194" s="85">
        <v>1</v>
      </c>
      <c r="F194" s="96" t="s">
        <v>30</v>
      </c>
      <c r="G194" s="566"/>
      <c r="H194" s="566"/>
      <c r="I194" s="85" t="s">
        <v>580</v>
      </c>
      <c r="J194" s="722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2">
        <v>2</v>
      </c>
      <c r="P194" s="232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1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7">
        <v>3</v>
      </c>
      <c r="P195" s="187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0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7">
        <v>3</v>
      </c>
      <c r="P196" s="187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0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7">
        <v>3</v>
      </c>
      <c r="P197" s="187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0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7">
        <v>2</v>
      </c>
      <c r="P198" s="187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5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7">
        <v>3</v>
      </c>
      <c r="P199" s="187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5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3">
        <f>IF(K201=0,"N/A",+L201/12)</f>
        <v>327.55555555555554</v>
      </c>
      <c r="N200" s="723"/>
      <c r="O200" s="724">
        <v>3</v>
      </c>
      <c r="P200" s="724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5" t="s">
        <v>31</v>
      </c>
      <c r="G201" s="85"/>
      <c r="H201" s="85"/>
      <c r="I201" s="85" t="s">
        <v>198</v>
      </c>
      <c r="J201" s="111">
        <v>11792</v>
      </c>
      <c r="K201" s="607">
        <v>3</v>
      </c>
      <c r="L201" s="723">
        <f>IF(K201=0,"N/A",+J201/K201)</f>
        <v>3930.6666666666665</v>
      </c>
      <c r="M201" s="349">
        <f>IF(K202=0,"N/A",+L202/12)</f>
        <v>47.111111111111114</v>
      </c>
      <c r="N201" s="349"/>
      <c r="O201" s="613">
        <v>3</v>
      </c>
      <c r="P201" s="613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49">
        <f>IF(K203=0,"N/A",+L203/12)</f>
        <v>48.611111111111114</v>
      </c>
      <c r="N202" s="349">
        <f>+M202+M201+M200+M185+M181</f>
        <v>423.27777777777777</v>
      </c>
      <c r="O202" s="613">
        <v>3</v>
      </c>
      <c r="P202" s="613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0"/>
      <c r="E203" s="85">
        <v>1</v>
      </c>
      <c r="F203" s="87" t="s">
        <v>534</v>
      </c>
      <c r="G203" s="260"/>
      <c r="H203" s="260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49"/>
      <c r="N203" s="349"/>
      <c r="O203" s="613">
        <v>3</v>
      </c>
      <c r="P203" s="613"/>
      <c r="Q203" s="15"/>
      <c r="R203" s="15"/>
    </row>
    <row r="204" spans="1:18" ht="13.5" customHeight="1" x14ac:dyDescent="0.3">
      <c r="A204" s="235">
        <v>614</v>
      </c>
      <c r="B204" s="235">
        <v>61</v>
      </c>
      <c r="C204" s="235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49"/>
      <c r="N204" s="349"/>
      <c r="O204" s="613">
        <v>3</v>
      </c>
      <c r="P204" s="613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0"/>
      <c r="E205" s="85">
        <v>1</v>
      </c>
      <c r="F205" s="87" t="s">
        <v>126</v>
      </c>
      <c r="G205" s="260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49"/>
      <c r="N205" s="349"/>
      <c r="O205" s="613">
        <v>3</v>
      </c>
      <c r="P205" s="613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0"/>
      <c r="E206" s="85">
        <v>1</v>
      </c>
      <c r="F206" s="87" t="s">
        <v>706</v>
      </c>
      <c r="G206" s="260"/>
      <c r="H206" s="85"/>
      <c r="I206" s="85" t="s">
        <v>29</v>
      </c>
      <c r="J206" s="97">
        <v>15660</v>
      </c>
      <c r="K206" s="112">
        <v>3</v>
      </c>
      <c r="L206" s="101"/>
      <c r="M206" s="349"/>
      <c r="N206" s="349"/>
      <c r="O206" s="613">
        <v>3</v>
      </c>
      <c r="P206" s="613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0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49"/>
      <c r="N207" s="349"/>
      <c r="O207" s="613">
        <v>3</v>
      </c>
      <c r="P207" s="613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0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49"/>
      <c r="N208" s="349"/>
      <c r="O208" s="613">
        <v>3</v>
      </c>
      <c r="P208" s="613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0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49"/>
      <c r="N209" s="349"/>
      <c r="O209" s="613">
        <v>3</v>
      </c>
      <c r="P209" s="613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0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49"/>
      <c r="N210" s="349"/>
      <c r="O210" s="613">
        <v>3</v>
      </c>
      <c r="P210" s="613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49">
        <f>IF(K212=0,"N/A",+L212/12)</f>
        <v>196.66666666666666</v>
      </c>
      <c r="N211" s="349"/>
      <c r="O211" s="613">
        <v>2</v>
      </c>
      <c r="P211" s="613">
        <v>9</v>
      </c>
      <c r="Q211" s="15"/>
      <c r="R211" s="15"/>
    </row>
    <row r="212" spans="1:18" ht="15" x14ac:dyDescent="0.3">
      <c r="A212" s="559">
        <v>614</v>
      </c>
      <c r="B212" s="253">
        <v>61</v>
      </c>
      <c r="C212" s="559">
        <v>614</v>
      </c>
      <c r="D212" s="623"/>
      <c r="E212" s="627">
        <v>1</v>
      </c>
      <c r="F212" s="262" t="s">
        <v>126</v>
      </c>
      <c r="G212" s="637"/>
      <c r="H212" s="253" t="s">
        <v>118</v>
      </c>
      <c r="I212" s="85" t="s">
        <v>165</v>
      </c>
      <c r="J212" s="266">
        <v>7080</v>
      </c>
      <c r="K212" s="253">
        <v>3</v>
      </c>
      <c r="L212" s="208">
        <f>IF(K212=0,"N/A",+J212/K212)</f>
        <v>2360</v>
      </c>
      <c r="M212" s="101">
        <f>IF(K213=0,"N/A",+L213/12)</f>
        <v>420.26388888888891</v>
      </c>
      <c r="N212" s="103"/>
      <c r="O212" s="187">
        <v>3</v>
      </c>
      <c r="P212" s="187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0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2">
        <v>3</v>
      </c>
      <c r="P213" s="232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0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2">
        <v>3</v>
      </c>
      <c r="P214" s="232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2">
        <v>3</v>
      </c>
      <c r="P215" s="232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2">
        <v>3</v>
      </c>
      <c r="P216" s="232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6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2">
        <v>3</v>
      </c>
      <c r="P217" s="232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2">
        <v>2</v>
      </c>
      <c r="P218" s="232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4" t="s">
        <v>922</v>
      </c>
      <c r="G219" s="92"/>
      <c r="H219" s="92"/>
      <c r="I219" s="92" t="s">
        <v>936</v>
      </c>
      <c r="J219" s="322">
        <v>5900</v>
      </c>
      <c r="K219" s="98">
        <v>3</v>
      </c>
      <c r="L219" s="103">
        <f>IF(K219=0,"N/A",+J219/K219)</f>
        <v>1966.6666666666667</v>
      </c>
      <c r="M219" s="725"/>
      <c r="N219" s="725"/>
      <c r="O219" s="232">
        <v>3</v>
      </c>
      <c r="P219" s="232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90">
        <v>5385</v>
      </c>
      <c r="K220" s="95">
        <v>3</v>
      </c>
      <c r="L220" s="725"/>
      <c r="M220" s="103"/>
      <c r="N220" s="103"/>
      <c r="O220" s="232">
        <v>3</v>
      </c>
      <c r="P220" s="232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90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2">
        <v>2</v>
      </c>
      <c r="P221" s="232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6"/>
      <c r="E222" s="92">
        <v>1</v>
      </c>
      <c r="F222" s="234" t="s">
        <v>130</v>
      </c>
      <c r="G222" s="307"/>
      <c r="H222" s="640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2"/>
      <c r="O222" s="232">
        <v>2</v>
      </c>
      <c r="P222" s="232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6"/>
      <c r="E223" s="92">
        <v>1</v>
      </c>
      <c r="F223" s="234" t="s">
        <v>920</v>
      </c>
      <c r="G223" s="307" t="s">
        <v>1082</v>
      </c>
      <c r="H223" s="640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7"/>
      <c r="N223" s="707"/>
      <c r="O223" s="707"/>
      <c r="P223" s="707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7"/>
      <c r="N224" s="707"/>
      <c r="O224" s="707"/>
      <c r="P224" s="707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90">
        <v>8732</v>
      </c>
      <c r="K225" s="95">
        <v>3</v>
      </c>
      <c r="L225" s="103">
        <f t="shared" si="4"/>
        <v>2910.6666666666665</v>
      </c>
      <c r="M225" s="707"/>
      <c r="N225" s="707"/>
      <c r="O225" s="707"/>
      <c r="P225" s="707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6"/>
      <c r="E226" s="92">
        <v>1</v>
      </c>
      <c r="F226" s="93" t="s">
        <v>524</v>
      </c>
      <c r="G226" s="566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7"/>
      <c r="N226" s="707"/>
      <c r="O226" s="707"/>
      <c r="P226" s="707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90">
        <v>204768.56</v>
      </c>
      <c r="K227" s="95">
        <v>3</v>
      </c>
      <c r="L227" s="103">
        <f t="shared" si="4"/>
        <v>68256.186666666661</v>
      </c>
      <c r="M227" s="707"/>
      <c r="N227" s="707"/>
      <c r="O227" s="707"/>
      <c r="P227" s="707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7"/>
      <c r="N228" s="707"/>
      <c r="O228" s="707"/>
      <c r="P228" s="707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29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7"/>
      <c r="N229" s="707"/>
      <c r="O229" s="707"/>
      <c r="P229" s="707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90">
        <v>6338.24</v>
      </c>
      <c r="K230" s="95">
        <v>3</v>
      </c>
      <c r="L230" s="103"/>
      <c r="M230" s="707"/>
      <c r="N230" s="707"/>
      <c r="O230" s="707"/>
      <c r="P230" s="707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90">
        <v>1696</v>
      </c>
      <c r="K231" s="95">
        <v>3</v>
      </c>
      <c r="L231" s="103">
        <f>IF(K231=0,"N/A",+J231/K231)</f>
        <v>565.33333333333337</v>
      </c>
      <c r="M231" s="707"/>
      <c r="N231" s="707"/>
      <c r="O231" s="707"/>
      <c r="P231" s="707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90">
        <v>4482</v>
      </c>
      <c r="K232" s="95">
        <v>3</v>
      </c>
      <c r="L232" s="103">
        <f>IF(K232=0,"N/A",+J232/K232)</f>
        <v>1494</v>
      </c>
      <c r="M232" s="707"/>
      <c r="N232" s="707"/>
      <c r="O232" s="707"/>
      <c r="P232" s="707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4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7"/>
      <c r="N233" s="707"/>
      <c r="O233" s="707"/>
      <c r="P233" s="707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4" t="s">
        <v>937</v>
      </c>
      <c r="G234" s="92" t="s">
        <v>803</v>
      </c>
      <c r="H234" s="92" t="s">
        <v>28</v>
      </c>
      <c r="I234" s="92" t="s">
        <v>596</v>
      </c>
      <c r="J234" s="590">
        <v>7555</v>
      </c>
      <c r="K234" s="95">
        <v>3</v>
      </c>
      <c r="L234" s="103">
        <f>IF(K234=0,"N/A",+J234/K234)</f>
        <v>2518.3333333333335</v>
      </c>
      <c r="M234" s="707"/>
      <c r="N234" s="707"/>
      <c r="O234" s="707"/>
      <c r="P234" s="707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4" t="s">
        <v>88</v>
      </c>
      <c r="G235" s="92" t="s">
        <v>803</v>
      </c>
      <c r="H235" s="92" t="s">
        <v>118</v>
      </c>
      <c r="I235" s="92" t="s">
        <v>596</v>
      </c>
      <c r="J235" s="590">
        <v>463</v>
      </c>
      <c r="K235" s="95">
        <v>3</v>
      </c>
      <c r="L235" s="103">
        <f>IF(K235=0,"N/A",+J235/K235)</f>
        <v>154.33333333333334</v>
      </c>
      <c r="M235" s="707"/>
      <c r="N235" s="707"/>
      <c r="O235" s="707"/>
      <c r="P235" s="707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4" t="s">
        <v>722</v>
      </c>
      <c r="G236" s="92" t="s">
        <v>803</v>
      </c>
      <c r="H236" s="92" t="s">
        <v>118</v>
      </c>
      <c r="I236" s="92" t="s">
        <v>596</v>
      </c>
      <c r="J236" s="590">
        <v>366</v>
      </c>
      <c r="K236" s="95">
        <v>3</v>
      </c>
      <c r="L236" s="103">
        <f>IF(K236=0,"N/A",+J236/K236)</f>
        <v>122</v>
      </c>
      <c r="M236" s="707"/>
      <c r="N236" s="707"/>
      <c r="O236" s="707"/>
      <c r="P236" s="707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4" t="s">
        <v>802</v>
      </c>
      <c r="G237" s="92" t="s">
        <v>803</v>
      </c>
      <c r="H237" s="92" t="s">
        <v>118</v>
      </c>
      <c r="I237" s="92" t="s">
        <v>596</v>
      </c>
      <c r="J237" s="590">
        <v>55179</v>
      </c>
      <c r="K237" s="95">
        <v>3</v>
      </c>
      <c r="L237" s="103">
        <f>IF(K237=0,"N/A",+J237/K237)</f>
        <v>18393</v>
      </c>
      <c r="M237" s="707"/>
      <c r="N237" s="707"/>
      <c r="O237" s="707"/>
      <c r="P237" s="707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1"/>
      <c r="E238" s="85">
        <v>1</v>
      </c>
      <c r="F238" s="96" t="s">
        <v>533</v>
      </c>
      <c r="G238" s="352"/>
      <c r="H238" s="113" t="s">
        <v>118</v>
      </c>
      <c r="I238" s="92" t="s">
        <v>596</v>
      </c>
      <c r="J238" s="645">
        <v>6600.01</v>
      </c>
      <c r="K238" s="112">
        <v>3</v>
      </c>
      <c r="L238" s="103"/>
      <c r="M238" s="707"/>
      <c r="N238" s="707"/>
      <c r="O238" s="707"/>
      <c r="P238" s="707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4" t="s">
        <v>31</v>
      </c>
      <c r="G239" s="580"/>
      <c r="H239" s="92" t="s">
        <v>548</v>
      </c>
      <c r="I239" s="92" t="s">
        <v>596</v>
      </c>
      <c r="J239" s="590">
        <v>1830</v>
      </c>
      <c r="K239" s="95">
        <v>3</v>
      </c>
      <c r="L239" s="103"/>
      <c r="M239" s="707"/>
      <c r="N239" s="707"/>
      <c r="O239" s="707"/>
      <c r="P239" s="707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4" t="s">
        <v>534</v>
      </c>
      <c r="G240" s="580"/>
      <c r="H240" s="92" t="s">
        <v>208</v>
      </c>
      <c r="I240" s="92" t="s">
        <v>596</v>
      </c>
      <c r="J240" s="590">
        <v>1641.19</v>
      </c>
      <c r="K240" s="95">
        <v>3</v>
      </c>
      <c r="L240" s="103"/>
      <c r="M240" s="707"/>
      <c r="N240" s="707"/>
      <c r="O240" s="707"/>
      <c r="P240" s="707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88">
        <v>1688.98</v>
      </c>
      <c r="K241" s="95">
        <v>3</v>
      </c>
      <c r="L241" s="103"/>
      <c r="M241" s="707"/>
      <c r="N241" s="707"/>
      <c r="O241" s="707"/>
      <c r="P241" s="707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4" t="s">
        <v>533</v>
      </c>
      <c r="G242" s="580"/>
      <c r="H242" s="92" t="s">
        <v>118</v>
      </c>
      <c r="I242" s="92" t="s">
        <v>551</v>
      </c>
      <c r="J242" s="590">
        <v>6083</v>
      </c>
      <c r="K242" s="95">
        <v>3</v>
      </c>
      <c r="L242" s="103"/>
      <c r="M242" s="707"/>
      <c r="N242" s="707"/>
      <c r="O242" s="707"/>
      <c r="P242" s="707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4" t="s">
        <v>534</v>
      </c>
      <c r="G243" s="580"/>
      <c r="H243" s="92" t="s">
        <v>208</v>
      </c>
      <c r="I243" s="92" t="s">
        <v>551</v>
      </c>
      <c r="J243" s="590">
        <v>336.4</v>
      </c>
      <c r="K243" s="95">
        <v>3</v>
      </c>
      <c r="L243" s="103"/>
      <c r="M243" s="707"/>
      <c r="N243" s="707"/>
      <c r="O243" s="707"/>
      <c r="P243" s="707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6"/>
      <c r="E244" s="92">
        <v>1</v>
      </c>
      <c r="F244" s="93" t="s">
        <v>524</v>
      </c>
      <c r="G244" s="566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08"/>
      <c r="N244" s="708"/>
      <c r="O244" s="708"/>
      <c r="P244" s="708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6" t="s">
        <v>234</v>
      </c>
      <c r="G245" s="92"/>
      <c r="H245" s="92" t="s">
        <v>118</v>
      </c>
      <c r="I245" s="92" t="s">
        <v>224</v>
      </c>
      <c r="J245" s="283">
        <v>21889</v>
      </c>
      <c r="K245" s="112">
        <v>3</v>
      </c>
      <c r="L245" s="101"/>
      <c r="M245" s="708"/>
      <c r="N245" s="708"/>
      <c r="O245" s="708"/>
      <c r="P245" s="708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4" t="s">
        <v>30</v>
      </c>
      <c r="G246" s="92"/>
      <c r="H246" s="92" t="s">
        <v>32</v>
      </c>
      <c r="I246" s="92" t="s">
        <v>224</v>
      </c>
      <c r="J246" s="534">
        <v>1300</v>
      </c>
      <c r="K246" s="112">
        <v>3</v>
      </c>
      <c r="L246" s="101"/>
      <c r="M246" s="708"/>
      <c r="N246" s="708"/>
      <c r="O246" s="708"/>
      <c r="P246" s="708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6" t="s">
        <v>235</v>
      </c>
      <c r="G247" s="105" t="s">
        <v>1096</v>
      </c>
      <c r="H247" s="105" t="s">
        <v>167</v>
      </c>
      <c r="I247" s="308" t="s">
        <v>224</v>
      </c>
      <c r="J247" s="535">
        <v>1300</v>
      </c>
      <c r="K247" s="112">
        <v>10</v>
      </c>
      <c r="L247" s="101"/>
      <c r="M247" s="708"/>
      <c r="N247" s="708"/>
      <c r="O247" s="708"/>
      <c r="P247" s="708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59" t="s">
        <v>597</v>
      </c>
      <c r="J248" s="535">
        <v>18675</v>
      </c>
      <c r="K248" s="112">
        <v>3</v>
      </c>
      <c r="L248" s="101"/>
      <c r="M248" s="708"/>
      <c r="N248" s="708"/>
      <c r="O248" s="708"/>
      <c r="P248" s="708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59" t="s">
        <v>597</v>
      </c>
      <c r="J249" s="535">
        <v>21590</v>
      </c>
      <c r="K249" s="112">
        <v>3</v>
      </c>
      <c r="L249" s="101"/>
      <c r="M249" s="708"/>
      <c r="N249" s="708"/>
      <c r="O249" s="708"/>
      <c r="P249" s="708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0"/>
      <c r="H250" s="260"/>
      <c r="I250" s="259" t="s">
        <v>247</v>
      </c>
      <c r="J250" s="535">
        <v>1699.99</v>
      </c>
      <c r="K250" s="112">
        <v>10</v>
      </c>
      <c r="L250" s="101">
        <f>IF(K250=0,"N/A",+J250/K250)</f>
        <v>169.999</v>
      </c>
      <c r="M250" s="708"/>
      <c r="N250" s="708"/>
      <c r="O250" s="708"/>
      <c r="P250" s="708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6">
        <v>175</v>
      </c>
      <c r="K251" s="112">
        <v>10</v>
      </c>
      <c r="L251" s="101">
        <f>IF(K251=0,"N/A",+J251/K251)</f>
        <v>17.5</v>
      </c>
      <c r="M251" s="708"/>
      <c r="N251" s="708"/>
      <c r="O251" s="708"/>
      <c r="P251" s="708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1">
        <v>5011.2</v>
      </c>
      <c r="K252" s="112">
        <v>3</v>
      </c>
      <c r="L252" s="726"/>
      <c r="M252" s="101"/>
      <c r="N252" s="101"/>
      <c r="O252" s="187">
        <v>3</v>
      </c>
      <c r="P252" s="187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5">
        <v>3549.99</v>
      </c>
      <c r="K253" s="112">
        <v>3</v>
      </c>
      <c r="L253" s="101"/>
      <c r="M253" s="101"/>
      <c r="N253" s="101"/>
      <c r="O253" s="187">
        <v>3</v>
      </c>
      <c r="P253" s="187"/>
      <c r="Q253" s="15"/>
      <c r="R253" s="15"/>
    </row>
    <row r="254" spans="1:18" ht="15" x14ac:dyDescent="0.3">
      <c r="A254" s="235">
        <v>614</v>
      </c>
      <c r="B254" s="235">
        <v>61</v>
      </c>
      <c r="C254" s="235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5">
        <v>6360</v>
      </c>
      <c r="K254" s="112">
        <v>3</v>
      </c>
      <c r="L254" s="101"/>
      <c r="M254" s="101"/>
      <c r="N254" s="101"/>
      <c r="O254" s="187">
        <v>3</v>
      </c>
      <c r="P254" s="187"/>
      <c r="Q254" s="15"/>
      <c r="R254" s="15"/>
    </row>
    <row r="255" spans="1:18" ht="15" x14ac:dyDescent="0.3">
      <c r="A255" s="235">
        <v>614</v>
      </c>
      <c r="B255" s="235">
        <v>61</v>
      </c>
      <c r="C255" s="235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2">
        <v>3</v>
      </c>
      <c r="P255" s="232"/>
      <c r="Q255" s="15"/>
      <c r="R255" s="15"/>
    </row>
    <row r="256" spans="1:18" ht="15" x14ac:dyDescent="0.3">
      <c r="A256" s="235">
        <v>614</v>
      </c>
      <c r="B256" s="235">
        <v>61</v>
      </c>
      <c r="C256" s="235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08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2">
        <v>3</v>
      </c>
      <c r="P256" s="232"/>
      <c r="Q256" s="15"/>
      <c r="R256" s="15"/>
    </row>
    <row r="257" spans="1:18" ht="15" x14ac:dyDescent="0.3">
      <c r="A257" s="235">
        <v>614</v>
      </c>
      <c r="B257" s="235">
        <v>61</v>
      </c>
      <c r="C257" s="235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08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7">
        <v>2</v>
      </c>
      <c r="P257" s="187"/>
      <c r="Q257" s="15"/>
      <c r="R257" s="15"/>
    </row>
    <row r="258" spans="1:18" ht="15" x14ac:dyDescent="0.3">
      <c r="A258" s="235">
        <v>614</v>
      </c>
      <c r="B258" s="235">
        <v>61</v>
      </c>
      <c r="C258" s="235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5">
        <v>614</v>
      </c>
      <c r="B259" s="85">
        <v>61</v>
      </c>
      <c r="C259" s="235">
        <v>614</v>
      </c>
      <c r="D259" s="260"/>
      <c r="E259" s="85">
        <v>1</v>
      </c>
      <c r="F259" s="87" t="s">
        <v>411</v>
      </c>
      <c r="G259" s="260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5">
        <v>614</v>
      </c>
      <c r="B260" s="85">
        <v>61</v>
      </c>
      <c r="C260" s="235">
        <v>614</v>
      </c>
      <c r="D260" s="260"/>
      <c r="E260" s="85">
        <v>1</v>
      </c>
      <c r="F260" s="87" t="s">
        <v>943</v>
      </c>
      <c r="G260" s="260"/>
      <c r="H260" s="260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7">
        <v>3</v>
      </c>
      <c r="P260" s="187"/>
      <c r="Q260" s="15"/>
      <c r="R260" s="15"/>
    </row>
    <row r="261" spans="1:18" ht="15" x14ac:dyDescent="0.3">
      <c r="A261" s="520">
        <v>614</v>
      </c>
      <c r="B261" s="85">
        <v>61</v>
      </c>
      <c r="C261" s="520">
        <v>614</v>
      </c>
      <c r="D261" s="260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7">
        <v>3</v>
      </c>
      <c r="P261" s="187"/>
      <c r="Q261" s="15"/>
      <c r="R261" s="15"/>
    </row>
    <row r="262" spans="1:18" ht="15" x14ac:dyDescent="0.3">
      <c r="A262" s="520">
        <v>614</v>
      </c>
      <c r="B262" s="85">
        <v>61</v>
      </c>
      <c r="C262" s="520">
        <v>614</v>
      </c>
      <c r="D262" s="260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7">
        <v>3</v>
      </c>
      <c r="P262" s="187"/>
      <c r="Q262" s="15"/>
      <c r="R262" s="15"/>
    </row>
    <row r="263" spans="1:18" ht="15" x14ac:dyDescent="0.3">
      <c r="A263" s="520">
        <v>614</v>
      </c>
      <c r="B263" s="85">
        <v>61</v>
      </c>
      <c r="C263" s="520">
        <v>614</v>
      </c>
      <c r="D263" s="260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49"/>
      <c r="N264" s="349"/>
      <c r="O264" s="552">
        <v>3</v>
      </c>
      <c r="P264" s="552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49"/>
      <c r="N265" s="349"/>
      <c r="O265" s="552">
        <v>3</v>
      </c>
      <c r="P265" s="552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49">
        <f>IF(K267=0,"N/A",+L267/12)</f>
        <v>114.72222222222223</v>
      </c>
      <c r="N266" s="349"/>
      <c r="O266" s="552">
        <v>2</v>
      </c>
      <c r="P266" s="552">
        <v>2</v>
      </c>
      <c r="Q266" s="15"/>
      <c r="R266" s="15"/>
    </row>
    <row r="267" spans="1:18" ht="15" x14ac:dyDescent="0.3">
      <c r="A267" s="235">
        <v>614</v>
      </c>
      <c r="B267" s="235">
        <v>61</v>
      </c>
      <c r="C267" s="235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7">
        <v>4130</v>
      </c>
      <c r="K267" s="85">
        <v>3</v>
      </c>
      <c r="L267" s="101">
        <f>IF(K267=0,"N/A",+J267/K267)</f>
        <v>1376.6666666666667</v>
      </c>
      <c r="M267" s="349">
        <f>IF(K268=0,"N/A",+L268/12)</f>
        <v>59</v>
      </c>
      <c r="N267" s="349"/>
      <c r="O267" s="552">
        <v>2</v>
      </c>
      <c r="P267" s="552">
        <v>2</v>
      </c>
      <c r="Q267" s="15"/>
      <c r="R267" s="15"/>
    </row>
    <row r="268" spans="1:18" ht="15" x14ac:dyDescent="0.3">
      <c r="A268" s="235">
        <v>614</v>
      </c>
      <c r="B268" s="235">
        <v>61</v>
      </c>
      <c r="C268" s="235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39" t="s">
        <v>567</v>
      </c>
      <c r="J268" s="727">
        <v>2124</v>
      </c>
      <c r="K268" s="85">
        <v>3</v>
      </c>
      <c r="L268" s="101">
        <f>IF(K268=0,"N/A",+J268/K268)</f>
        <v>708</v>
      </c>
      <c r="M268" s="349">
        <f>IF(K269=0,"N/A",+L269/12)</f>
        <v>114.72222222222223</v>
      </c>
      <c r="N268" s="349">
        <f>+M268+M267+M254</f>
        <v>173.72222222222223</v>
      </c>
      <c r="O268" s="552">
        <v>2</v>
      </c>
      <c r="P268" s="552">
        <v>2</v>
      </c>
      <c r="Q268" s="15"/>
      <c r="R268" s="15"/>
    </row>
    <row r="269" spans="1:18" ht="15" x14ac:dyDescent="0.3">
      <c r="A269" s="235">
        <v>614</v>
      </c>
      <c r="B269" s="235">
        <v>61</v>
      </c>
      <c r="C269" s="235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7">
        <v>4130</v>
      </c>
      <c r="K269" s="85">
        <v>3</v>
      </c>
      <c r="L269" s="101">
        <f>IF(K269=0,"N/A",+J269/K269)</f>
        <v>1376.6666666666667</v>
      </c>
      <c r="M269" s="349">
        <f>IF(K270=0,"N/A",+L270/12)</f>
        <v>139.11138888888891</v>
      </c>
      <c r="N269" s="570"/>
      <c r="O269" s="654">
        <v>2</v>
      </c>
      <c r="P269" s="357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0"/>
      <c r="E270" s="373">
        <v>1</v>
      </c>
      <c r="F270" s="87" t="s">
        <v>920</v>
      </c>
      <c r="G270" s="85"/>
      <c r="H270" s="85" t="s">
        <v>28</v>
      </c>
      <c r="I270" s="85" t="s">
        <v>921</v>
      </c>
      <c r="J270" s="535">
        <v>5008.01</v>
      </c>
      <c r="K270" s="85">
        <v>3</v>
      </c>
      <c r="L270" s="101">
        <f>IF(K270=0,"N/A",+J270/K270)</f>
        <v>1669.3366666666668</v>
      </c>
      <c r="M270" s="349">
        <f>IF(K271=0,"N/A",+L271/12)</f>
        <v>198.86111111111111</v>
      </c>
      <c r="N270" s="653">
        <f>+M269+M270</f>
        <v>337.97250000000003</v>
      </c>
      <c r="O270" s="654">
        <v>2</v>
      </c>
      <c r="P270" s="357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0"/>
      <c r="E271" s="373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49"/>
      <c r="N271" s="348"/>
      <c r="O271" s="552">
        <v>3</v>
      </c>
      <c r="P271" s="552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49"/>
      <c r="N272" s="348"/>
      <c r="O272" s="552">
        <v>3</v>
      </c>
      <c r="P272" s="552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1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49"/>
      <c r="N273" s="348"/>
      <c r="O273" s="552">
        <v>3</v>
      </c>
      <c r="P273" s="552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4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49"/>
      <c r="N274" s="349"/>
      <c r="O274" s="552">
        <v>3</v>
      </c>
      <c r="P274" s="552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4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49"/>
      <c r="N275" s="349"/>
      <c r="O275" s="552">
        <v>3</v>
      </c>
      <c r="P275" s="552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49"/>
      <c r="N276" s="349"/>
      <c r="O276" s="552">
        <v>3</v>
      </c>
      <c r="P276" s="552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49"/>
      <c r="N277" s="349"/>
      <c r="O277" s="552">
        <v>3</v>
      </c>
      <c r="P277" s="552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49"/>
      <c r="N278" s="349"/>
      <c r="O278" s="552">
        <v>3</v>
      </c>
      <c r="P278" s="552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7"/>
      <c r="M279" s="349"/>
      <c r="N279" s="349"/>
      <c r="O279" s="613">
        <v>3</v>
      </c>
      <c r="P279" s="613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49"/>
      <c r="N280" s="349"/>
      <c r="O280" s="613">
        <v>3</v>
      </c>
      <c r="P280" s="613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49"/>
      <c r="N281" s="349"/>
      <c r="O281" s="613">
        <v>3</v>
      </c>
      <c r="P281" s="613"/>
      <c r="Q281" s="15"/>
      <c r="R281" s="15"/>
    </row>
    <row r="282" spans="1:18" ht="13.5" customHeight="1" x14ac:dyDescent="0.3">
      <c r="A282" s="108">
        <v>614</v>
      </c>
      <c r="B282" s="239">
        <v>61</v>
      </c>
      <c r="C282" s="108">
        <v>614</v>
      </c>
      <c r="D282" s="109"/>
      <c r="E282" s="108">
        <v>1</v>
      </c>
      <c r="F282" s="203" t="s">
        <v>31</v>
      </c>
      <c r="G282" s="87"/>
      <c r="H282" s="239" t="s">
        <v>74</v>
      </c>
      <c r="I282" s="108" t="s">
        <v>855</v>
      </c>
      <c r="J282" s="508">
        <v>9500</v>
      </c>
      <c r="K282" s="95">
        <v>3</v>
      </c>
      <c r="L282" s="103"/>
      <c r="M282" s="349"/>
      <c r="N282" s="349"/>
      <c r="O282" s="613">
        <v>3</v>
      </c>
      <c r="P282" s="613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49">
        <f>IF(K284=0,"N/A",+L284/12)</f>
        <v>192.69444444444446</v>
      </c>
      <c r="N283" s="349">
        <f>+M283</f>
        <v>192.69444444444446</v>
      </c>
      <c r="O283" s="613">
        <v>2</v>
      </c>
      <c r="P283" s="613">
        <v>10</v>
      </c>
      <c r="Q283" s="15"/>
      <c r="R283" s="15"/>
    </row>
    <row r="284" spans="1:18" ht="13.5" customHeight="1" x14ac:dyDescent="0.3">
      <c r="A284" s="92">
        <v>614</v>
      </c>
      <c r="B284" s="244">
        <v>61</v>
      </c>
      <c r="C284" s="92">
        <v>614</v>
      </c>
      <c r="D284" s="93"/>
      <c r="E284" s="92">
        <v>1</v>
      </c>
      <c r="F284" s="234" t="s">
        <v>31</v>
      </c>
      <c r="G284" s="92"/>
      <c r="H284" s="92" t="s">
        <v>566</v>
      </c>
      <c r="I284" s="92" t="s">
        <v>398</v>
      </c>
      <c r="J284" s="590">
        <v>6937</v>
      </c>
      <c r="K284" s="95">
        <v>3</v>
      </c>
      <c r="L284" s="103">
        <f>IF(K284=0,"N/A",+J284/K284)</f>
        <v>2312.3333333333335</v>
      </c>
      <c r="M284" s="349"/>
      <c r="N284" s="349"/>
      <c r="O284" s="613">
        <v>3</v>
      </c>
      <c r="P284" s="613"/>
      <c r="Q284" s="15"/>
      <c r="R284" s="15"/>
    </row>
    <row r="285" spans="1:18" ht="13.5" customHeight="1" x14ac:dyDescent="0.3">
      <c r="A285" s="92">
        <v>614</v>
      </c>
      <c r="B285" s="244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49"/>
      <c r="N285" s="349"/>
      <c r="O285" s="613">
        <v>3</v>
      </c>
      <c r="P285" s="613"/>
      <c r="Q285" s="15"/>
      <c r="R285" s="15"/>
    </row>
    <row r="286" spans="1:18" ht="13.5" customHeight="1" x14ac:dyDescent="0.3">
      <c r="A286" s="92">
        <v>614</v>
      </c>
      <c r="B286" s="244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49"/>
      <c r="N286" s="349"/>
      <c r="O286" s="613">
        <v>3</v>
      </c>
      <c r="P286" s="613"/>
      <c r="Q286" s="15"/>
      <c r="R286" s="15"/>
    </row>
    <row r="287" spans="1:18" ht="13.5" customHeight="1" x14ac:dyDescent="0.3">
      <c r="A287" s="92">
        <v>614</v>
      </c>
      <c r="B287" s="244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49">
        <f>IF(K288=0,"N/A",+L288/12)</f>
        <v>48.611111111111114</v>
      </c>
      <c r="N287" s="349"/>
      <c r="O287" s="613">
        <v>3</v>
      </c>
      <c r="P287" s="613"/>
      <c r="Q287" s="15"/>
      <c r="R287" s="15"/>
    </row>
    <row r="288" spans="1:18" ht="13.5" customHeight="1" x14ac:dyDescent="0.3">
      <c r="A288" s="92">
        <v>614</v>
      </c>
      <c r="B288" s="244">
        <v>61</v>
      </c>
      <c r="C288" s="92">
        <v>614</v>
      </c>
      <c r="D288" s="93"/>
      <c r="E288" s="92">
        <v>1</v>
      </c>
      <c r="F288" s="234" t="s">
        <v>794</v>
      </c>
      <c r="G288" s="92"/>
      <c r="H288" s="92" t="s">
        <v>73</v>
      </c>
      <c r="I288" s="92" t="s">
        <v>198</v>
      </c>
      <c r="J288" s="590">
        <v>1750</v>
      </c>
      <c r="K288" s="95">
        <v>3</v>
      </c>
      <c r="L288" s="103">
        <f>IF(K288=0,"N/A",+J288/K288)</f>
        <v>583.33333333333337</v>
      </c>
      <c r="M288" s="349">
        <f>IF(K289=0,"N/A",+L289/12)</f>
        <v>406.77361111111117</v>
      </c>
      <c r="N288" s="349">
        <f>+M288+M287</f>
        <v>455.38472222222231</v>
      </c>
      <c r="O288" s="613">
        <v>3</v>
      </c>
      <c r="P288" s="613"/>
      <c r="Q288" s="15"/>
      <c r="R288" s="15"/>
    </row>
    <row r="289" spans="1:18" ht="13.5" customHeight="1" x14ac:dyDescent="0.3">
      <c r="A289" s="92">
        <v>614</v>
      </c>
      <c r="B289" s="244">
        <v>61</v>
      </c>
      <c r="C289" s="92">
        <v>614</v>
      </c>
      <c r="D289" s="93"/>
      <c r="E289" s="92">
        <v>1</v>
      </c>
      <c r="F289" s="234" t="s">
        <v>31</v>
      </c>
      <c r="G289" s="92"/>
      <c r="H289" s="92" t="s">
        <v>566</v>
      </c>
      <c r="I289" s="92" t="s">
        <v>198</v>
      </c>
      <c r="J289" s="590">
        <v>14643.85</v>
      </c>
      <c r="K289" s="95">
        <v>3</v>
      </c>
      <c r="L289" s="103">
        <f>IF(K289=0,"N/A",+J289/K289)</f>
        <v>4881.2833333333338</v>
      </c>
      <c r="M289" s="349"/>
      <c r="N289" s="349"/>
      <c r="O289" s="613">
        <v>3</v>
      </c>
      <c r="P289" s="613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49"/>
      <c r="N290" s="349"/>
      <c r="O290" s="613">
        <v>10</v>
      </c>
      <c r="P290" s="613"/>
      <c r="Q290" s="15"/>
      <c r="R290" s="15"/>
    </row>
    <row r="291" spans="1:18" ht="15" x14ac:dyDescent="0.3">
      <c r="A291" s="658"/>
      <c r="B291" s="670"/>
      <c r="C291" s="658"/>
      <c r="D291" s="658"/>
      <c r="E291" s="658"/>
      <c r="F291" s="663" t="s">
        <v>1339</v>
      </c>
      <c r="G291" s="658"/>
      <c r="H291" s="658"/>
      <c r="I291" s="659"/>
      <c r="J291" s="671"/>
      <c r="K291" s="674"/>
      <c r="L291" s="662">
        <f>SUM(L96:L290)</f>
        <v>211453.83900000007</v>
      </c>
      <c r="M291" s="101">
        <f>IF(K293=0,"N/A",+L293/12)</f>
        <v>1734.1533333333334</v>
      </c>
      <c r="N291" s="189"/>
      <c r="O291" s="102">
        <v>3</v>
      </c>
      <c r="P291" s="102">
        <v>10</v>
      </c>
    </row>
    <row r="292" spans="1:18" ht="15" x14ac:dyDescent="0.3">
      <c r="A292" s="235">
        <v>615</v>
      </c>
      <c r="B292" s="241">
        <v>61</v>
      </c>
      <c r="C292" s="235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2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5">
        <v>615</v>
      </c>
      <c r="B293" s="85">
        <v>61</v>
      </c>
      <c r="C293" s="235">
        <v>615</v>
      </c>
      <c r="D293" s="260"/>
      <c r="E293" s="373">
        <v>1</v>
      </c>
      <c r="F293" s="87" t="s">
        <v>769</v>
      </c>
      <c r="G293" s="260"/>
      <c r="H293" s="260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7">
        <v>8</v>
      </c>
      <c r="P293" s="187">
        <v>4</v>
      </c>
    </row>
    <row r="294" spans="1:18" ht="15" x14ac:dyDescent="0.3">
      <c r="A294" s="235">
        <v>615</v>
      </c>
      <c r="B294" s="235">
        <v>61</v>
      </c>
      <c r="C294" s="235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7">
        <v>8</v>
      </c>
      <c r="P294" s="187">
        <v>11</v>
      </c>
    </row>
    <row r="295" spans="1:18" ht="15" x14ac:dyDescent="0.3">
      <c r="A295" s="235">
        <v>615</v>
      </c>
      <c r="B295" s="85">
        <v>61</v>
      </c>
      <c r="C295" s="235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5">
        <v>615</v>
      </c>
      <c r="B296" s="235">
        <v>61</v>
      </c>
      <c r="C296" s="235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6"/>
      <c r="B297" s="656"/>
      <c r="C297" s="656"/>
      <c r="D297" s="672"/>
      <c r="E297" s="657"/>
      <c r="F297" s="663" t="s">
        <v>1340</v>
      </c>
      <c r="G297" s="673"/>
      <c r="H297" s="657"/>
      <c r="I297" s="657"/>
      <c r="J297" s="664"/>
      <c r="K297" s="675">
        <v>3</v>
      </c>
      <c r="L297" s="676">
        <f>SUM(L293:L296)</f>
        <v>22868.640000000003</v>
      </c>
      <c r="M297" s="89"/>
      <c r="N297" s="89"/>
      <c r="O297" s="194">
        <v>3</v>
      </c>
      <c r="P297" s="194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69">
        <v>8000</v>
      </c>
      <c r="K298" s="170">
        <v>3</v>
      </c>
      <c r="L298" s="161"/>
      <c r="M298" s="101">
        <f>IF(K300=0,"N/A",+L300/12)</f>
        <v>147.5</v>
      </c>
      <c r="N298" s="101">
        <f>+M298</f>
        <v>147.5</v>
      </c>
      <c r="O298" s="187">
        <v>2</v>
      </c>
      <c r="P298" s="187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69">
        <v>8000</v>
      </c>
      <c r="K299" s="112">
        <v>3</v>
      </c>
      <c r="L299" s="101"/>
      <c r="M299" s="455"/>
      <c r="N299" s="455"/>
      <c r="O299" s="612">
        <v>3</v>
      </c>
      <c r="P299" s="612"/>
    </row>
    <row r="300" spans="1:18" ht="15" customHeight="1" x14ac:dyDescent="0.3">
      <c r="A300" s="235">
        <v>616</v>
      </c>
      <c r="B300" s="235">
        <v>61</v>
      </c>
      <c r="C300" s="235">
        <v>616</v>
      </c>
      <c r="D300" s="269"/>
      <c r="E300" s="235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3">
        <v>3</v>
      </c>
      <c r="L300" s="101">
        <f>IF(K300=0,"N/A",+J301/K300)</f>
        <v>1770</v>
      </c>
      <c r="M300" s="455">
        <f>IF(K302=0,"N/A",+L302/12)</f>
        <v>147.5</v>
      </c>
      <c r="N300" s="455">
        <f>+M300</f>
        <v>147.5</v>
      </c>
      <c r="O300" s="612">
        <v>2</v>
      </c>
      <c r="P300" s="612">
        <v>2</v>
      </c>
    </row>
    <row r="301" spans="1:18" ht="15" customHeight="1" x14ac:dyDescent="0.3">
      <c r="A301" s="85">
        <v>616</v>
      </c>
      <c r="B301" s="235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4">
        <v>3</v>
      </c>
      <c r="L301" s="455"/>
      <c r="M301" s="393"/>
      <c r="N301" s="393"/>
      <c r="O301" s="459">
        <v>3</v>
      </c>
      <c r="P301" s="459"/>
    </row>
    <row r="302" spans="1:18" ht="15" customHeight="1" x14ac:dyDescent="0.25">
      <c r="A302" s="561">
        <v>616</v>
      </c>
      <c r="B302" s="561">
        <v>61</v>
      </c>
      <c r="C302" s="561">
        <v>616</v>
      </c>
      <c r="D302" s="626"/>
      <c r="E302" s="561">
        <v>1</v>
      </c>
      <c r="F302" s="576" t="s">
        <v>179</v>
      </c>
      <c r="G302" s="578"/>
      <c r="H302" s="578" t="s">
        <v>119</v>
      </c>
      <c r="I302" s="389" t="s">
        <v>181</v>
      </c>
      <c r="J302" s="598">
        <v>8000</v>
      </c>
      <c r="K302" s="454">
        <v>3</v>
      </c>
      <c r="L302" s="455">
        <f>IF(K302=0,"N/A",+J303/K302)</f>
        <v>1770</v>
      </c>
      <c r="M302" s="708"/>
      <c r="N302" s="708"/>
      <c r="O302" s="708"/>
      <c r="P302" s="708"/>
    </row>
    <row r="303" spans="1:18" ht="15.75" x14ac:dyDescent="0.3">
      <c r="A303" s="452">
        <v>616</v>
      </c>
      <c r="B303" s="505">
        <v>61</v>
      </c>
      <c r="C303" s="452">
        <v>616</v>
      </c>
      <c r="D303" s="452"/>
      <c r="E303" s="452">
        <v>1</v>
      </c>
      <c r="F303" s="514" t="s">
        <v>37</v>
      </c>
      <c r="G303" s="515"/>
      <c r="H303" s="515" t="s">
        <v>38</v>
      </c>
      <c r="I303" s="389" t="s">
        <v>183</v>
      </c>
      <c r="J303" s="647">
        <v>5310</v>
      </c>
      <c r="K303" s="392">
        <v>3</v>
      </c>
      <c r="L303" s="393"/>
      <c r="M303" s="103"/>
      <c r="N303" s="103"/>
      <c r="O303" s="100">
        <v>3</v>
      </c>
      <c r="P303" s="100"/>
    </row>
    <row r="304" spans="1:18" ht="15.75" x14ac:dyDescent="0.3">
      <c r="A304" s="451">
        <v>616</v>
      </c>
      <c r="B304" s="451">
        <v>61</v>
      </c>
      <c r="C304" s="451">
        <v>616</v>
      </c>
      <c r="D304" s="451"/>
      <c r="E304" s="451">
        <v>1</v>
      </c>
      <c r="F304" s="390" t="s">
        <v>88</v>
      </c>
      <c r="G304" s="389"/>
      <c r="H304" s="389"/>
      <c r="I304" s="389" t="s">
        <v>188</v>
      </c>
      <c r="J304" s="391">
        <v>9164</v>
      </c>
      <c r="K304" s="413">
        <v>3</v>
      </c>
      <c r="L304" s="409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2">
        <v>616</v>
      </c>
      <c r="B305" s="622">
        <v>61</v>
      </c>
      <c r="C305" s="622">
        <v>616</v>
      </c>
      <c r="D305" s="745"/>
      <c r="E305" s="745">
        <v>1</v>
      </c>
      <c r="F305" s="746" t="s">
        <v>308</v>
      </c>
      <c r="G305" s="745"/>
      <c r="H305" s="747" t="s">
        <v>38</v>
      </c>
      <c r="I305" s="407" t="s">
        <v>440</v>
      </c>
      <c r="J305" s="748">
        <v>5310</v>
      </c>
      <c r="K305" s="95">
        <v>3</v>
      </c>
      <c r="L305" s="103"/>
      <c r="M305" s="103"/>
      <c r="N305" s="103">
        <f>+M305</f>
        <v>0</v>
      </c>
      <c r="O305" s="232">
        <v>3</v>
      </c>
      <c r="P305" s="232"/>
    </row>
    <row r="306" spans="1:16" ht="15" x14ac:dyDescent="0.3">
      <c r="A306" s="108">
        <v>616</v>
      </c>
      <c r="B306" s="243">
        <v>61</v>
      </c>
      <c r="C306" s="108">
        <v>616</v>
      </c>
      <c r="D306" s="510"/>
      <c r="E306" s="92">
        <v>1</v>
      </c>
      <c r="F306" s="93" t="s">
        <v>37</v>
      </c>
      <c r="G306" s="234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4">
        <f>+M306</f>
        <v>147.5</v>
      </c>
      <c r="O306" s="232">
        <v>2</v>
      </c>
      <c r="P306" s="232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7">
        <v>3</v>
      </c>
      <c r="L307" s="103"/>
      <c r="M307" s="103">
        <f>IF(K309=0,"N/A",+L309/12)</f>
        <v>147.5</v>
      </c>
      <c r="N307" s="103">
        <f>+M307</f>
        <v>147.5</v>
      </c>
      <c r="O307" s="232">
        <v>2</v>
      </c>
      <c r="P307" s="232">
        <v>2</v>
      </c>
    </row>
    <row r="308" spans="1:16" ht="15" x14ac:dyDescent="0.3">
      <c r="A308" s="108">
        <v>616</v>
      </c>
      <c r="B308" s="243">
        <v>61</v>
      </c>
      <c r="C308" s="108">
        <v>616</v>
      </c>
      <c r="D308" s="109"/>
      <c r="E308" s="92">
        <v>1</v>
      </c>
      <c r="F308" s="93" t="s">
        <v>682</v>
      </c>
      <c r="G308" s="579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2">
        <v>3</v>
      </c>
      <c r="P308" s="232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4" t="s">
        <v>37</v>
      </c>
      <c r="G309" s="92"/>
      <c r="H309" s="92" t="s">
        <v>38</v>
      </c>
      <c r="I309" s="92" t="s">
        <v>140</v>
      </c>
      <c r="J309" s="307">
        <v>5310</v>
      </c>
      <c r="K309" s="95">
        <v>3</v>
      </c>
      <c r="L309" s="103">
        <f>IF(K309=0,"N/A",+J310/K309)</f>
        <v>1770</v>
      </c>
      <c r="M309" s="103"/>
      <c r="N309" s="103"/>
      <c r="O309" s="232">
        <v>3</v>
      </c>
      <c r="P309" s="232"/>
    </row>
    <row r="310" spans="1:16" ht="15" x14ac:dyDescent="0.3">
      <c r="A310" s="108">
        <v>616</v>
      </c>
      <c r="B310" s="553">
        <v>61</v>
      </c>
      <c r="C310" s="108">
        <v>616</v>
      </c>
      <c r="D310" s="579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7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7">
        <v>2</v>
      </c>
      <c r="P310" s="187">
        <v>2</v>
      </c>
    </row>
    <row r="311" spans="1:16" ht="15" x14ac:dyDescent="0.3">
      <c r="A311" s="108">
        <v>616</v>
      </c>
      <c r="B311" s="553">
        <v>61</v>
      </c>
      <c r="C311" s="108">
        <v>616</v>
      </c>
      <c r="D311" s="93"/>
      <c r="E311" s="241">
        <v>1</v>
      </c>
      <c r="F311" s="87" t="s">
        <v>37</v>
      </c>
      <c r="G311" s="587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39">
        <f>IF(K313=0,"N/A",+L313/12)</f>
        <v>2228.2333333333331</v>
      </c>
      <c r="N311" s="339"/>
      <c r="O311" s="340">
        <v>2</v>
      </c>
      <c r="P311" s="340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8">
        <v>5</v>
      </c>
      <c r="L313" s="339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19">
        <v>616</v>
      </c>
      <c r="B314" s="85">
        <v>61</v>
      </c>
      <c r="C314" s="519">
        <v>616</v>
      </c>
      <c r="D314" s="749"/>
      <c r="E314" s="334">
        <v>8</v>
      </c>
      <c r="F314" s="750" t="s">
        <v>894</v>
      </c>
      <c r="G314" s="334"/>
      <c r="H314" s="639" t="s">
        <v>303</v>
      </c>
      <c r="I314" s="751" t="s">
        <v>903</v>
      </c>
      <c r="J314" s="752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1">
        <v>616</v>
      </c>
      <c r="B315" s="108">
        <v>61</v>
      </c>
      <c r="C315" s="621">
        <v>616</v>
      </c>
      <c r="D315" s="342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1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1">
        <v>616</v>
      </c>
      <c r="B316" s="108">
        <v>61</v>
      </c>
      <c r="C316" s="621">
        <v>616</v>
      </c>
      <c r="D316" s="342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1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2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1">
        <v>39324</v>
      </c>
      <c r="K317" s="95">
        <v>3</v>
      </c>
      <c r="L317" s="103"/>
      <c r="M317" s="103"/>
      <c r="N317" s="103"/>
      <c r="O317" s="232">
        <v>3</v>
      </c>
      <c r="P317" s="232"/>
    </row>
    <row r="318" spans="1:16" ht="15" x14ac:dyDescent="0.3">
      <c r="A318" s="108">
        <v>616</v>
      </c>
      <c r="B318" s="108">
        <v>61</v>
      </c>
      <c r="C318" s="108">
        <v>616</v>
      </c>
      <c r="D318" s="342"/>
      <c r="E318" s="92"/>
      <c r="F318" s="93" t="s">
        <v>739</v>
      </c>
      <c r="G318" s="92" t="s">
        <v>952</v>
      </c>
      <c r="H318" s="92"/>
      <c r="I318" s="92" t="s">
        <v>580</v>
      </c>
      <c r="J318" s="591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2">
        <v>2</v>
      </c>
      <c r="P318" s="232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2"/>
      <c r="E319" s="92">
        <v>1</v>
      </c>
      <c r="F319" s="93" t="s">
        <v>739</v>
      </c>
      <c r="G319" s="566"/>
      <c r="H319" s="92"/>
      <c r="I319" s="92" t="s">
        <v>580</v>
      </c>
      <c r="J319" s="591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7">
        <v>2</v>
      </c>
      <c r="P319" s="187">
        <v>5</v>
      </c>
    </row>
    <row r="320" spans="1:16" ht="15" x14ac:dyDescent="0.3">
      <c r="A320" s="243">
        <v>616</v>
      </c>
      <c r="B320" s="243">
        <v>61</v>
      </c>
      <c r="C320" s="243">
        <v>616</v>
      </c>
      <c r="D320" s="571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7"/>
      <c r="N320" s="707"/>
      <c r="O320" s="707"/>
      <c r="P320" s="707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2">
        <v>2</v>
      </c>
      <c r="P321" s="232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0"/>
      <c r="E322" s="373">
        <v>1</v>
      </c>
      <c r="F322" s="87" t="s">
        <v>308</v>
      </c>
      <c r="G322" s="260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2">
        <v>3</v>
      </c>
      <c r="P323" s="232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90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2">
        <v>3</v>
      </c>
      <c r="P324" s="232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4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7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7"/>
      <c r="B327" s="678"/>
      <c r="C327" s="677"/>
      <c r="D327" s="679"/>
      <c r="E327" s="680"/>
      <c r="F327" s="663" t="s">
        <v>1341</v>
      </c>
      <c r="G327" s="679"/>
      <c r="H327" s="680"/>
      <c r="I327" s="680"/>
      <c r="J327" s="671"/>
      <c r="K327" s="681"/>
      <c r="L327" s="662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5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0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69">
        <v>3043.84</v>
      </c>
      <c r="K329" s="170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69">
        <v>18000</v>
      </c>
      <c r="K330" s="170">
        <v>10</v>
      </c>
      <c r="L330" s="161">
        <f>IF(K330=0,"N/A",+J331/K330)</f>
        <v>523.16000000000008</v>
      </c>
      <c r="M330" s="160"/>
      <c r="N330" s="160"/>
      <c r="O330" s="527">
        <v>10</v>
      </c>
      <c r="P330" s="527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69">
        <v>5231.6000000000004</v>
      </c>
      <c r="K331" s="170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7">
        <v>7</v>
      </c>
      <c r="P331" s="527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69">
        <v>6960</v>
      </c>
      <c r="K332" s="170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7">
        <v>9</v>
      </c>
      <c r="P332" s="527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69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7">
        <v>5</v>
      </c>
      <c r="P333" s="527">
        <v>7</v>
      </c>
      <c r="Q333" s="15"/>
      <c r="R333" s="15"/>
    </row>
    <row r="334" spans="1:18" ht="15" x14ac:dyDescent="0.3">
      <c r="A334" s="167">
        <v>617</v>
      </c>
      <c r="B334" s="167">
        <v>61</v>
      </c>
      <c r="C334" s="167">
        <v>617</v>
      </c>
      <c r="D334" s="167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7">
        <v>5</v>
      </c>
      <c r="P334" s="527">
        <v>4</v>
      </c>
      <c r="Q334" s="15"/>
      <c r="R334" s="15"/>
    </row>
    <row r="335" spans="1:18" ht="15" x14ac:dyDescent="0.3">
      <c r="A335" s="167">
        <v>617</v>
      </c>
      <c r="B335" s="167">
        <v>61</v>
      </c>
      <c r="C335" s="167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09"/>
      <c r="N335" s="609"/>
      <c r="O335" s="753">
        <v>10</v>
      </c>
      <c r="P335" s="753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7">
        <v>617</v>
      </c>
      <c r="B337" s="167">
        <v>61</v>
      </c>
      <c r="C337" s="167">
        <v>617</v>
      </c>
      <c r="D337" s="167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600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600">
        <v>12760</v>
      </c>
      <c r="K338" s="172">
        <v>10</v>
      </c>
      <c r="L338" s="609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7">
        <v>617</v>
      </c>
      <c r="B339" s="557">
        <v>61</v>
      </c>
      <c r="C339" s="557">
        <v>617</v>
      </c>
      <c r="D339" s="164">
        <v>35484</v>
      </c>
      <c r="E339" s="164">
        <v>1</v>
      </c>
      <c r="F339" s="165" t="s">
        <v>585</v>
      </c>
      <c r="G339" s="164"/>
      <c r="H339" s="164"/>
      <c r="I339" s="164" t="s">
        <v>927</v>
      </c>
      <c r="J339" s="166">
        <v>8760</v>
      </c>
      <c r="K339" s="170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69">
        <v>8760</v>
      </c>
      <c r="K340" s="170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69">
        <v>7198</v>
      </c>
      <c r="K341" s="170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0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69">
        <v>6960</v>
      </c>
      <c r="K343" s="170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69">
        <v>4714.99</v>
      </c>
      <c r="K344" s="170">
        <v>10</v>
      </c>
      <c r="L344" s="161"/>
      <c r="M344" s="160"/>
      <c r="N344" s="160"/>
      <c r="O344" s="527">
        <v>10</v>
      </c>
      <c r="P344" s="527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69">
        <v>4714.99</v>
      </c>
      <c r="K345" s="170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7">
        <v>4</v>
      </c>
      <c r="P345" s="527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69">
        <v>4715.99</v>
      </c>
      <c r="K346" s="170">
        <v>10</v>
      </c>
      <c r="L346" s="161"/>
      <c r="M346" s="160"/>
      <c r="N346" s="160"/>
      <c r="O346" s="527">
        <v>10</v>
      </c>
      <c r="P346" s="527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69">
        <v>4714.99</v>
      </c>
      <c r="K347" s="154">
        <v>10</v>
      </c>
      <c r="L347" s="160"/>
      <c r="M347" s="160"/>
      <c r="N347" s="160"/>
      <c r="O347" s="527">
        <v>10</v>
      </c>
      <c r="P347" s="527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2" t="s">
        <v>83</v>
      </c>
      <c r="G348" s="159"/>
      <c r="H348" s="159" t="s">
        <v>19</v>
      </c>
      <c r="I348" s="167" t="s">
        <v>165</v>
      </c>
      <c r="J348" s="168">
        <v>3033.73</v>
      </c>
      <c r="K348" s="154">
        <v>10</v>
      </c>
      <c r="L348" s="160">
        <f>IF(K348=0,"N/A",+J349/K348)</f>
        <v>688.42499999999995</v>
      </c>
      <c r="M348" s="707"/>
      <c r="N348" s="707"/>
      <c r="O348" s="707"/>
      <c r="P348" s="707"/>
      <c r="Q348" s="15"/>
      <c r="R348" s="15"/>
    </row>
    <row r="349" spans="1:18" ht="15" x14ac:dyDescent="0.3">
      <c r="A349" s="151">
        <v>617</v>
      </c>
      <c r="B349" s="171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2">
        <v>6884.25</v>
      </c>
      <c r="K349" s="154">
        <v>10</v>
      </c>
      <c r="L349" s="160"/>
      <c r="M349" s="707"/>
      <c r="N349" s="707"/>
      <c r="O349" s="707"/>
      <c r="P349" s="707"/>
      <c r="Q349" s="15"/>
      <c r="R349" s="15"/>
    </row>
    <row r="350" spans="1:18" ht="15" x14ac:dyDescent="0.3">
      <c r="A350" s="167">
        <v>617</v>
      </c>
      <c r="B350" s="167">
        <v>61</v>
      </c>
      <c r="C350" s="167">
        <v>617</v>
      </c>
      <c r="D350" s="167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09"/>
      <c r="N350" s="709"/>
      <c r="O350" s="707"/>
      <c r="P350" s="707"/>
      <c r="Q350" s="15"/>
      <c r="R350" s="15"/>
    </row>
    <row r="351" spans="1:18" ht="15" x14ac:dyDescent="0.3">
      <c r="A351" s="557">
        <v>617</v>
      </c>
      <c r="B351" s="557">
        <v>61</v>
      </c>
      <c r="C351" s="557">
        <v>617</v>
      </c>
      <c r="D351" s="557"/>
      <c r="E351" s="164">
        <v>1</v>
      </c>
      <c r="F351" s="165" t="s">
        <v>85</v>
      </c>
      <c r="G351" s="164"/>
      <c r="H351" s="164" t="s">
        <v>19</v>
      </c>
      <c r="I351" s="164" t="s">
        <v>165</v>
      </c>
      <c r="J351" s="153">
        <v>1617.04</v>
      </c>
      <c r="K351" s="95">
        <v>10</v>
      </c>
      <c r="L351" s="101"/>
      <c r="M351" s="708"/>
      <c r="N351" s="708"/>
      <c r="O351" s="708"/>
      <c r="P351" s="708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2">
        <v>2664.81</v>
      </c>
      <c r="K352" s="454">
        <v>10</v>
      </c>
      <c r="L352" s="393"/>
      <c r="M352" s="708"/>
      <c r="N352" s="708"/>
      <c r="O352" s="708"/>
      <c r="P352" s="708"/>
      <c r="Q352" s="15"/>
      <c r="R352" s="15"/>
    </row>
    <row r="353" spans="1:18" ht="15.75" x14ac:dyDescent="0.3">
      <c r="A353" s="451">
        <v>617</v>
      </c>
      <c r="B353" s="451">
        <v>61</v>
      </c>
      <c r="C353" s="451">
        <v>617</v>
      </c>
      <c r="D353" s="465"/>
      <c r="E353" s="451">
        <v>1</v>
      </c>
      <c r="F353" s="390" t="s">
        <v>831</v>
      </c>
      <c r="G353" s="389"/>
      <c r="H353" s="389"/>
      <c r="I353" s="85" t="s">
        <v>1105</v>
      </c>
      <c r="J353" s="646">
        <v>800</v>
      </c>
      <c r="K353" s="130">
        <v>10</v>
      </c>
      <c r="L353" s="101"/>
      <c r="M353" s="708"/>
      <c r="N353" s="708"/>
      <c r="O353" s="708"/>
      <c r="P353" s="708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48">
        <v>1500</v>
      </c>
      <c r="K354" s="112">
        <v>10</v>
      </c>
      <c r="L354" s="101">
        <f t="shared" ref="L354:L363" si="5">IF(K354=0,"N/A",+J355/K354)</f>
        <v>139.69999999999999</v>
      </c>
      <c r="M354" s="708"/>
      <c r="N354" s="708"/>
      <c r="O354" s="708"/>
      <c r="P354" s="708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1">
        <v>1397</v>
      </c>
      <c r="K355" s="197">
        <v>10</v>
      </c>
      <c r="L355" s="101">
        <f t="shared" si="5"/>
        <v>3948.6210000000001</v>
      </c>
      <c r="M355" s="708"/>
      <c r="N355" s="708"/>
      <c r="O355" s="708"/>
      <c r="P355" s="708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2">
        <v>7710005544</v>
      </c>
      <c r="H356" s="85" t="s">
        <v>68</v>
      </c>
      <c r="I356" s="87" t="s">
        <v>450</v>
      </c>
      <c r="J356" s="602">
        <v>39486.21</v>
      </c>
      <c r="K356" s="193">
        <v>10</v>
      </c>
      <c r="L356" s="101">
        <f t="shared" si="5"/>
        <v>2830</v>
      </c>
      <c r="M356" s="708"/>
      <c r="N356" s="708"/>
      <c r="O356" s="708"/>
      <c r="P356" s="708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7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1">
        <v>28300</v>
      </c>
      <c r="K357" s="193">
        <v>10</v>
      </c>
      <c r="L357" s="101">
        <f t="shared" si="5"/>
        <v>1600</v>
      </c>
      <c r="M357" s="708"/>
      <c r="N357" s="708"/>
      <c r="O357" s="708"/>
      <c r="P357" s="708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7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1">
        <v>16000</v>
      </c>
      <c r="K358" s="193">
        <v>10</v>
      </c>
      <c r="L358" s="101">
        <f t="shared" si="5"/>
        <v>740</v>
      </c>
      <c r="M358" s="708"/>
      <c r="N358" s="708"/>
      <c r="O358" s="708"/>
      <c r="P358" s="708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7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7">
        <v>10</v>
      </c>
      <c r="L359" s="101">
        <f t="shared" si="5"/>
        <v>570</v>
      </c>
      <c r="M359" s="708"/>
      <c r="N359" s="708"/>
      <c r="O359" s="708"/>
      <c r="P359" s="708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79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3">
        <v>10</v>
      </c>
      <c r="L360" s="101">
        <f t="shared" si="5"/>
        <v>1655.232</v>
      </c>
      <c r="M360" s="708"/>
      <c r="N360" s="708"/>
      <c r="O360" s="708"/>
      <c r="P360" s="708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7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3">
        <v>10</v>
      </c>
      <c r="L361" s="101">
        <f t="shared" si="5"/>
        <v>811.37299999999993</v>
      </c>
      <c r="M361" s="708"/>
      <c r="N361" s="708"/>
      <c r="O361" s="708"/>
      <c r="P361" s="708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3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3" t="s">
        <v>18</v>
      </c>
      <c r="G363" s="108"/>
      <c r="H363" s="108" t="s">
        <v>528</v>
      </c>
      <c r="I363" s="85" t="s">
        <v>854</v>
      </c>
      <c r="J363" s="97">
        <v>3845.4</v>
      </c>
      <c r="K363" s="365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7">
        <v>8</v>
      </c>
      <c r="P363" s="187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4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7">
        <v>3</v>
      </c>
      <c r="P364" s="187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0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7">
        <v>3</v>
      </c>
      <c r="P365" s="187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28">
        <v>1</v>
      </c>
      <c r="F366" s="148" t="s">
        <v>1052</v>
      </c>
      <c r="G366" s="147"/>
      <c r="H366" s="147" t="s">
        <v>240</v>
      </c>
      <c r="I366" s="108" t="s">
        <v>930</v>
      </c>
      <c r="J366" s="169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7">
        <v>2</v>
      </c>
      <c r="P366" s="187">
        <v>6</v>
      </c>
      <c r="Q366" s="15"/>
      <c r="R366" s="15"/>
    </row>
    <row r="367" spans="1:18" ht="15" customHeight="1" x14ac:dyDescent="0.3">
      <c r="A367" s="235">
        <v>617</v>
      </c>
      <c r="B367" s="235">
        <v>61</v>
      </c>
      <c r="C367" s="235">
        <v>617</v>
      </c>
      <c r="D367" s="235"/>
      <c r="E367" s="235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7">
        <v>2</v>
      </c>
      <c r="P367" s="187">
        <v>6</v>
      </c>
      <c r="Q367" s="15"/>
      <c r="R367" s="15"/>
    </row>
    <row r="368" spans="1:18" ht="15" customHeight="1" x14ac:dyDescent="0.3">
      <c r="A368" s="244">
        <v>617</v>
      </c>
      <c r="B368" s="244">
        <v>61</v>
      </c>
      <c r="C368" s="244">
        <v>617</v>
      </c>
      <c r="D368" s="244"/>
      <c r="E368" s="244">
        <v>1</v>
      </c>
      <c r="F368" s="234" t="s">
        <v>779</v>
      </c>
      <c r="G368" s="92"/>
      <c r="H368" s="92"/>
      <c r="I368" s="108" t="s">
        <v>930</v>
      </c>
      <c r="J368" s="590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7">
        <v>2</v>
      </c>
      <c r="P368" s="187">
        <v>6</v>
      </c>
      <c r="Q368" s="15"/>
      <c r="R368" s="15"/>
    </row>
    <row r="369" spans="1:18" ht="15" customHeight="1" x14ac:dyDescent="0.3">
      <c r="A369" s="244">
        <v>617</v>
      </c>
      <c r="B369" s="244">
        <v>61</v>
      </c>
      <c r="C369" s="244">
        <v>617</v>
      </c>
      <c r="D369" s="244"/>
      <c r="E369" s="244">
        <v>1</v>
      </c>
      <c r="F369" s="234" t="s">
        <v>145</v>
      </c>
      <c r="G369" s="92"/>
      <c r="H369" s="92"/>
      <c r="I369" s="108" t="s">
        <v>930</v>
      </c>
      <c r="J369" s="590">
        <v>6720.01</v>
      </c>
      <c r="K369" s="193">
        <v>10</v>
      </c>
      <c r="L369" s="101">
        <f t="shared" si="7"/>
        <v>368.48099999999999</v>
      </c>
      <c r="M369" s="393">
        <f t="shared" si="6"/>
        <v>13.533333333333333</v>
      </c>
      <c r="N369" s="393"/>
      <c r="O369" s="459">
        <v>3</v>
      </c>
      <c r="P369" s="459">
        <v>2</v>
      </c>
      <c r="Q369" s="15"/>
      <c r="R369" s="15"/>
    </row>
    <row r="370" spans="1:18" ht="15" customHeight="1" x14ac:dyDescent="0.3">
      <c r="A370" s="92">
        <v>617</v>
      </c>
      <c r="B370" s="244">
        <v>61</v>
      </c>
      <c r="C370" s="92">
        <v>617</v>
      </c>
      <c r="D370" s="93"/>
      <c r="E370" s="241">
        <v>1</v>
      </c>
      <c r="F370" s="87" t="s">
        <v>55</v>
      </c>
      <c r="G370" s="227"/>
      <c r="H370" s="85" t="s">
        <v>24</v>
      </c>
      <c r="I370" s="85" t="s">
        <v>964</v>
      </c>
      <c r="J370" s="111">
        <v>3684.81</v>
      </c>
      <c r="K370" s="193">
        <v>10</v>
      </c>
      <c r="L370" s="101">
        <f t="shared" si="7"/>
        <v>657.96800000000007</v>
      </c>
      <c r="M370" s="393">
        <f t="shared" si="6"/>
        <v>31.69725</v>
      </c>
      <c r="N370" s="393"/>
      <c r="O370" s="459">
        <v>2</v>
      </c>
      <c r="P370" s="459">
        <v>10</v>
      </c>
      <c r="Q370" s="15"/>
      <c r="R370" s="15"/>
    </row>
    <row r="371" spans="1:18" ht="15" customHeight="1" x14ac:dyDescent="0.3">
      <c r="A371" s="92">
        <v>617</v>
      </c>
      <c r="B371" s="244">
        <v>61</v>
      </c>
      <c r="C371" s="92">
        <v>617</v>
      </c>
      <c r="D371" s="93"/>
      <c r="E371" s="241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3">
        <v>10</v>
      </c>
      <c r="L371" s="101">
        <f t="shared" si="7"/>
        <v>1017</v>
      </c>
      <c r="M371" s="393">
        <f t="shared" si="6"/>
        <v>66.666666666666671</v>
      </c>
      <c r="N371" s="393"/>
      <c r="O371" s="459">
        <v>4</v>
      </c>
      <c r="P371" s="459"/>
      <c r="Q371" s="15"/>
      <c r="R371" s="15"/>
    </row>
    <row r="372" spans="1:18" ht="15" customHeight="1" x14ac:dyDescent="0.3">
      <c r="A372" s="92">
        <v>617</v>
      </c>
      <c r="B372" s="244">
        <v>61</v>
      </c>
      <c r="C372" s="92">
        <v>617</v>
      </c>
      <c r="D372" s="93"/>
      <c r="E372" s="241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4">
        <v>10</v>
      </c>
      <c r="L372" s="393">
        <f t="shared" si="7"/>
        <v>162.4</v>
      </c>
      <c r="M372" s="393"/>
      <c r="N372" s="393"/>
      <c r="O372" s="459">
        <v>10</v>
      </c>
      <c r="P372" s="459"/>
      <c r="Q372" s="15"/>
      <c r="R372" s="15"/>
    </row>
    <row r="373" spans="1:18" ht="15" customHeight="1" x14ac:dyDescent="0.25">
      <c r="A373" s="452">
        <v>617</v>
      </c>
      <c r="B373" s="452">
        <v>61</v>
      </c>
      <c r="C373" s="452">
        <v>617</v>
      </c>
      <c r="D373" s="452"/>
      <c r="E373" s="452">
        <v>1</v>
      </c>
      <c r="F373" s="576" t="s">
        <v>184</v>
      </c>
      <c r="G373" s="578"/>
      <c r="H373" s="578"/>
      <c r="I373" s="389" t="s">
        <v>181</v>
      </c>
      <c r="J373" s="598">
        <v>1624</v>
      </c>
      <c r="K373" s="454">
        <v>10</v>
      </c>
      <c r="L373" s="455">
        <f t="shared" si="7"/>
        <v>380.36700000000002</v>
      </c>
      <c r="M373" s="455">
        <f>IF(K376=0,"N/A",+L376/12)</f>
        <v>28.178333333333331</v>
      </c>
      <c r="N373" s="455"/>
      <c r="O373" s="612">
        <v>10</v>
      </c>
      <c r="P373" s="612"/>
      <c r="Q373" s="15"/>
      <c r="R373" s="15"/>
    </row>
    <row r="374" spans="1:18" ht="15.75" x14ac:dyDescent="0.3">
      <c r="A374" s="452">
        <v>617</v>
      </c>
      <c r="B374" s="452">
        <v>61</v>
      </c>
      <c r="C374" s="452">
        <v>617</v>
      </c>
      <c r="D374" s="452"/>
      <c r="E374" s="452">
        <v>1</v>
      </c>
      <c r="F374" s="514" t="s">
        <v>55</v>
      </c>
      <c r="G374" s="515"/>
      <c r="H374" s="515" t="s">
        <v>24</v>
      </c>
      <c r="I374" s="389" t="s">
        <v>181</v>
      </c>
      <c r="J374" s="453">
        <v>3803.67</v>
      </c>
      <c r="K374" s="454">
        <v>10</v>
      </c>
      <c r="L374" s="455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2">
        <v>3</v>
      </c>
      <c r="P374" s="655">
        <v>6</v>
      </c>
      <c r="Q374" s="15"/>
      <c r="R374" s="15"/>
    </row>
    <row r="375" spans="1:18" ht="15" customHeight="1" x14ac:dyDescent="0.25">
      <c r="A375" s="452">
        <v>617</v>
      </c>
      <c r="B375" s="452">
        <v>61</v>
      </c>
      <c r="C375" s="452">
        <v>617</v>
      </c>
      <c r="D375" s="452"/>
      <c r="E375" s="452">
        <v>1</v>
      </c>
      <c r="F375" s="514" t="s">
        <v>705</v>
      </c>
      <c r="G375" s="515"/>
      <c r="H375" s="515"/>
      <c r="I375" s="389" t="s">
        <v>181</v>
      </c>
      <c r="J375" s="453">
        <v>8000</v>
      </c>
      <c r="K375" s="454">
        <v>10</v>
      </c>
      <c r="L375" s="455"/>
      <c r="M375" s="455"/>
      <c r="N375" s="455"/>
      <c r="O375" s="612">
        <v>5</v>
      </c>
      <c r="P375" s="612"/>
      <c r="Q375" s="15"/>
      <c r="R375" s="15"/>
    </row>
    <row r="376" spans="1:18" ht="15" x14ac:dyDescent="0.25">
      <c r="A376" s="452">
        <v>617</v>
      </c>
      <c r="B376" s="452">
        <v>61</v>
      </c>
      <c r="C376" s="452">
        <v>617</v>
      </c>
      <c r="D376" s="452"/>
      <c r="E376" s="452">
        <v>2</v>
      </c>
      <c r="F376" s="514" t="s">
        <v>85</v>
      </c>
      <c r="G376" s="515"/>
      <c r="H376" s="515" t="s">
        <v>19</v>
      </c>
      <c r="I376" s="389" t="s">
        <v>181</v>
      </c>
      <c r="J376" s="453">
        <v>500</v>
      </c>
      <c r="K376" s="454">
        <v>10</v>
      </c>
      <c r="L376" s="455">
        <f>IF(K376=0,"N/A",+J377/K376)</f>
        <v>338.14</v>
      </c>
      <c r="M376" s="455">
        <f>IF(K379=0,"N/A",+L379/12)</f>
        <v>108.33333333333333</v>
      </c>
      <c r="N376" s="455"/>
      <c r="O376" s="612">
        <v>5</v>
      </c>
      <c r="P376" s="612">
        <v>8</v>
      </c>
      <c r="Q376" s="15"/>
      <c r="R376" s="15"/>
    </row>
    <row r="377" spans="1:18" ht="15" customHeight="1" x14ac:dyDescent="0.3">
      <c r="A377" s="452">
        <v>617</v>
      </c>
      <c r="B377" s="452">
        <v>61</v>
      </c>
      <c r="C377" s="452">
        <v>617</v>
      </c>
      <c r="D377" s="565"/>
      <c r="E377" s="452">
        <v>1</v>
      </c>
      <c r="F377" s="514" t="s">
        <v>55</v>
      </c>
      <c r="G377" s="515"/>
      <c r="H377" s="515" t="s">
        <v>24</v>
      </c>
      <c r="I377" s="389" t="s">
        <v>181</v>
      </c>
      <c r="J377" s="453">
        <v>3381.4</v>
      </c>
      <c r="K377" s="95">
        <v>10</v>
      </c>
      <c r="L377" s="103">
        <f>IF(K377=0,"N/A",+J378/K377)</f>
        <v>475.6</v>
      </c>
      <c r="M377" s="455"/>
      <c r="N377" s="455"/>
      <c r="O377" s="612">
        <v>10</v>
      </c>
      <c r="P377" s="612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89" t="s">
        <v>181</v>
      </c>
      <c r="J378" s="94">
        <v>4756</v>
      </c>
      <c r="K378" s="454">
        <v>5</v>
      </c>
      <c r="L378" s="455"/>
      <c r="M378" s="455">
        <f>IF(K381=0,"N/A",+L381/12)</f>
        <v>344.16666666666669</v>
      </c>
      <c r="N378" s="455"/>
      <c r="O378" s="612">
        <v>2</v>
      </c>
      <c r="P378" s="612">
        <v>3</v>
      </c>
      <c r="Q378" s="15"/>
      <c r="R378" s="15"/>
    </row>
    <row r="379" spans="1:18" ht="15" customHeight="1" x14ac:dyDescent="0.3">
      <c r="A379" s="452">
        <v>617</v>
      </c>
      <c r="B379" s="452">
        <v>61</v>
      </c>
      <c r="C379" s="452">
        <v>617</v>
      </c>
      <c r="D379" s="452"/>
      <c r="E379" s="452">
        <v>1</v>
      </c>
      <c r="F379" s="514" t="s">
        <v>93</v>
      </c>
      <c r="G379" s="515" t="s">
        <v>186</v>
      </c>
      <c r="H379" s="515" t="s">
        <v>42</v>
      </c>
      <c r="I379" s="389" t="s">
        <v>183</v>
      </c>
      <c r="J379" s="453">
        <v>3259.99</v>
      </c>
      <c r="K379" s="95">
        <v>10</v>
      </c>
      <c r="L379" s="455">
        <f>IF(K379=0,"N/A",+J380/K379)</f>
        <v>1300</v>
      </c>
      <c r="M379" s="455">
        <f>IF(K382=0,"N/A",+L382/12)</f>
        <v>75</v>
      </c>
      <c r="N379" s="455">
        <f>+M368+M369+M371+M376+M377+M378+M379</f>
        <v>692.45</v>
      </c>
      <c r="O379" s="612">
        <v>6</v>
      </c>
      <c r="P379" s="612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79"/>
      <c r="E380" s="92">
        <v>1</v>
      </c>
      <c r="F380" s="234" t="s">
        <v>540</v>
      </c>
      <c r="G380" s="515"/>
      <c r="H380" s="515"/>
      <c r="I380" s="389" t="s">
        <v>183</v>
      </c>
      <c r="J380" s="590">
        <v>13000</v>
      </c>
      <c r="K380" s="454">
        <v>10</v>
      </c>
      <c r="L380" s="455"/>
      <c r="M380" s="393">
        <f>IF(K383=0,"N/A",+L383/12)</f>
        <v>73.194444444444443</v>
      </c>
      <c r="N380" s="393">
        <f>+M377+M380</f>
        <v>73.194444444444443</v>
      </c>
      <c r="O380" s="459">
        <v>1</v>
      </c>
      <c r="P380" s="459">
        <v>9</v>
      </c>
      <c r="Q380" s="15"/>
      <c r="R380" s="15"/>
    </row>
    <row r="381" spans="1:18" ht="15" customHeight="1" x14ac:dyDescent="0.25">
      <c r="A381" s="561">
        <v>617</v>
      </c>
      <c r="B381" s="564">
        <v>61</v>
      </c>
      <c r="C381" s="561">
        <v>617</v>
      </c>
      <c r="D381" s="452"/>
      <c r="E381" s="452">
        <v>1</v>
      </c>
      <c r="F381" s="514" t="s">
        <v>85</v>
      </c>
      <c r="G381" s="515"/>
      <c r="H381" s="515"/>
      <c r="I381" s="389" t="s">
        <v>183</v>
      </c>
      <c r="J381" s="453">
        <v>3024</v>
      </c>
      <c r="K381" s="562">
        <v>3</v>
      </c>
      <c r="L381" s="455">
        <f>IF(K381=0,"N/A",+J382/K381)</f>
        <v>4130</v>
      </c>
      <c r="M381" s="393"/>
      <c r="N381" s="393"/>
      <c r="O381" s="459">
        <v>3</v>
      </c>
      <c r="P381" s="459"/>
      <c r="Q381" s="15"/>
      <c r="R381" s="15"/>
    </row>
    <row r="382" spans="1:18" ht="15" customHeight="1" x14ac:dyDescent="0.25">
      <c r="A382" s="452">
        <v>617</v>
      </c>
      <c r="B382" s="452">
        <v>61</v>
      </c>
      <c r="C382" s="452">
        <v>617</v>
      </c>
      <c r="D382" s="572"/>
      <c r="E382" s="452">
        <v>1</v>
      </c>
      <c r="F382" s="513" t="s">
        <v>912</v>
      </c>
      <c r="G382" s="515"/>
      <c r="H382" s="515" t="s">
        <v>118</v>
      </c>
      <c r="I382" s="458" t="s">
        <v>188</v>
      </c>
      <c r="J382" s="754">
        <v>12390</v>
      </c>
      <c r="K382" s="454">
        <v>10</v>
      </c>
      <c r="L382" s="455">
        <f>IF(K382=0,"N/A",+J383/K382)</f>
        <v>900</v>
      </c>
      <c r="M382" s="393">
        <f>IF(K385=0,"N/A",+L385/12)</f>
        <v>109.73599999999999</v>
      </c>
      <c r="N382" s="393"/>
      <c r="O382" s="459">
        <v>10</v>
      </c>
      <c r="P382" s="459"/>
      <c r="Q382" s="15"/>
      <c r="R382" s="15"/>
    </row>
    <row r="383" spans="1:18" ht="15" customHeight="1" x14ac:dyDescent="0.25">
      <c r="A383" s="452">
        <v>617</v>
      </c>
      <c r="B383" s="452">
        <v>61</v>
      </c>
      <c r="C383" s="452">
        <v>617</v>
      </c>
      <c r="D383" s="452"/>
      <c r="E383" s="452">
        <v>1</v>
      </c>
      <c r="F383" s="514" t="s">
        <v>444</v>
      </c>
      <c r="G383" s="638"/>
      <c r="H383" s="638" t="s">
        <v>129</v>
      </c>
      <c r="I383" s="389" t="s">
        <v>188</v>
      </c>
      <c r="J383" s="453">
        <v>9000</v>
      </c>
      <c r="K383" s="392">
        <v>3</v>
      </c>
      <c r="L383" s="393">
        <f>IF(K383=0,"N/A",+J384/K383)</f>
        <v>878.33333333333337</v>
      </c>
      <c r="M383" s="393"/>
      <c r="N383" s="393"/>
      <c r="O383" s="459"/>
      <c r="P383" s="459"/>
      <c r="Q383" s="15"/>
      <c r="R383" s="15"/>
    </row>
    <row r="384" spans="1:18" ht="15" customHeight="1" x14ac:dyDescent="0.25">
      <c r="A384" s="451">
        <v>617</v>
      </c>
      <c r="B384" s="452">
        <v>61</v>
      </c>
      <c r="C384" s="451">
        <v>617</v>
      </c>
      <c r="D384" s="464"/>
      <c r="E384" s="451">
        <v>1</v>
      </c>
      <c r="F384" s="390" t="s">
        <v>30</v>
      </c>
      <c r="G384" s="389"/>
      <c r="H384" s="389" t="s">
        <v>134</v>
      </c>
      <c r="I384" s="389" t="s">
        <v>188</v>
      </c>
      <c r="J384" s="391">
        <v>2635</v>
      </c>
      <c r="K384" s="392">
        <v>3</v>
      </c>
      <c r="L384" s="393"/>
      <c r="M384" s="393">
        <f>IF(K387=0,"N/A",+L387/12)</f>
        <v>12.5</v>
      </c>
      <c r="N384" s="393"/>
      <c r="O384" s="459">
        <v>7</v>
      </c>
      <c r="P384" s="459">
        <v>8</v>
      </c>
      <c r="Q384" s="15"/>
      <c r="R384" s="15"/>
    </row>
    <row r="385" spans="1:18" ht="15" customHeight="1" x14ac:dyDescent="0.3">
      <c r="A385" s="451">
        <v>617</v>
      </c>
      <c r="B385" s="452">
        <v>61</v>
      </c>
      <c r="C385" s="451">
        <v>617</v>
      </c>
      <c r="D385" s="451"/>
      <c r="E385" s="451">
        <v>1</v>
      </c>
      <c r="F385" s="390" t="s">
        <v>37</v>
      </c>
      <c r="G385" s="389" t="s">
        <v>986</v>
      </c>
      <c r="H385" s="389" t="s">
        <v>129</v>
      </c>
      <c r="I385" s="389" t="s">
        <v>188</v>
      </c>
      <c r="J385" s="391">
        <v>8000</v>
      </c>
      <c r="K385" s="392">
        <v>10</v>
      </c>
      <c r="L385" s="393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1">
        <v>617</v>
      </c>
      <c r="B386" s="452">
        <v>61</v>
      </c>
      <c r="C386" s="451">
        <v>617</v>
      </c>
      <c r="D386" s="451"/>
      <c r="E386" s="451">
        <v>1</v>
      </c>
      <c r="F386" s="390" t="s">
        <v>827</v>
      </c>
      <c r="G386" s="389"/>
      <c r="H386" s="389" t="s">
        <v>189</v>
      </c>
      <c r="I386" s="389" t="s">
        <v>188</v>
      </c>
      <c r="J386" s="391">
        <v>13168.32</v>
      </c>
      <c r="K386" s="392"/>
      <c r="L386" s="393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1">
        <v>617</v>
      </c>
      <c r="B387" s="452">
        <v>61</v>
      </c>
      <c r="C387" s="451">
        <v>617</v>
      </c>
      <c r="D387" s="451"/>
      <c r="E387" s="451">
        <v>1</v>
      </c>
      <c r="F387" s="390" t="s">
        <v>85</v>
      </c>
      <c r="G387" s="389"/>
      <c r="H387" s="389" t="s">
        <v>19</v>
      </c>
      <c r="I387" s="389" t="s">
        <v>188</v>
      </c>
      <c r="J387" s="391">
        <v>1617.04</v>
      </c>
      <c r="K387" s="392">
        <v>10</v>
      </c>
      <c r="L387" s="393">
        <f>IF(K387=0,"N/A",+J388/K387)</f>
        <v>150</v>
      </c>
      <c r="M387" s="611">
        <f>IF(K390=0,"N/A",+L390/12)</f>
        <v>25.365333333333336</v>
      </c>
      <c r="N387" s="611"/>
      <c r="O387" s="616">
        <v>9</v>
      </c>
      <c r="P387" s="616">
        <v>5</v>
      </c>
      <c r="Q387" s="15"/>
      <c r="R387" s="15"/>
    </row>
    <row r="388" spans="1:18" ht="15.75" x14ac:dyDescent="0.3">
      <c r="A388" s="451">
        <v>617</v>
      </c>
      <c r="B388" s="452">
        <v>61</v>
      </c>
      <c r="C388" s="451">
        <v>617</v>
      </c>
      <c r="D388" s="451"/>
      <c r="E388" s="451">
        <v>1</v>
      </c>
      <c r="F388" s="390" t="s">
        <v>191</v>
      </c>
      <c r="G388" s="389"/>
      <c r="H388" s="389" t="s">
        <v>19</v>
      </c>
      <c r="I388" s="389" t="s">
        <v>188</v>
      </c>
      <c r="J388" s="391">
        <v>1500</v>
      </c>
      <c r="K388" s="112">
        <v>3</v>
      </c>
      <c r="L388" s="101"/>
      <c r="M388" s="393">
        <f>IF(K391=0,"N/A",+L391/12)</f>
        <v>26.950666666666667</v>
      </c>
      <c r="N388" s="393"/>
      <c r="O388" s="459">
        <v>4</v>
      </c>
      <c r="P388" s="459">
        <v>10</v>
      </c>
      <c r="Q388" s="15"/>
      <c r="R388" s="15"/>
    </row>
    <row r="389" spans="1:18" ht="15.75" x14ac:dyDescent="0.3">
      <c r="A389" s="451">
        <v>617</v>
      </c>
      <c r="B389" s="451">
        <v>61</v>
      </c>
      <c r="C389" s="451">
        <v>617</v>
      </c>
      <c r="D389" s="451"/>
      <c r="E389" s="451">
        <v>1</v>
      </c>
      <c r="F389" s="390" t="s">
        <v>185</v>
      </c>
      <c r="G389" s="85" t="s">
        <v>1006</v>
      </c>
      <c r="H389" s="85"/>
      <c r="I389" s="389" t="s">
        <v>830</v>
      </c>
      <c r="J389" s="391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7">
        <v>8</v>
      </c>
      <c r="P389" s="187">
        <v>9</v>
      </c>
      <c r="Q389" s="15"/>
      <c r="R389" s="15"/>
    </row>
    <row r="390" spans="1:18" ht="15.75" customHeight="1" x14ac:dyDescent="0.25">
      <c r="A390" s="451">
        <v>617</v>
      </c>
      <c r="B390" s="451">
        <v>61</v>
      </c>
      <c r="C390" s="451">
        <v>617</v>
      </c>
      <c r="D390" s="451"/>
      <c r="E390" s="451">
        <v>1</v>
      </c>
      <c r="F390" s="457" t="s">
        <v>177</v>
      </c>
      <c r="G390" s="389"/>
      <c r="H390" s="389"/>
      <c r="I390" s="389" t="s">
        <v>830</v>
      </c>
      <c r="J390" s="391">
        <v>6500</v>
      </c>
      <c r="K390" s="650">
        <v>10</v>
      </c>
      <c r="L390" s="393">
        <f>IF(K390=0,"N/A",+J391/K390)</f>
        <v>304.38400000000001</v>
      </c>
      <c r="M390" s="393">
        <f>IF(K393=0,"N/A",+L393/12)</f>
        <v>27.066666666666666</v>
      </c>
      <c r="N390" s="393"/>
      <c r="O390" s="459">
        <v>8</v>
      </c>
      <c r="P390" s="459">
        <v>10</v>
      </c>
      <c r="Q390" s="15"/>
      <c r="R390" s="15"/>
    </row>
    <row r="391" spans="1:18" ht="15" customHeight="1" x14ac:dyDescent="0.3">
      <c r="A391" s="523">
        <v>617</v>
      </c>
      <c r="B391" s="523">
        <v>61</v>
      </c>
      <c r="C391" s="523">
        <v>617</v>
      </c>
      <c r="D391" s="523"/>
      <c r="E391" s="523">
        <v>1</v>
      </c>
      <c r="F391" s="306" t="s">
        <v>96</v>
      </c>
      <c r="G391" s="632" t="s">
        <v>828</v>
      </c>
      <c r="H391" s="632" t="s">
        <v>829</v>
      </c>
      <c r="I391" s="389" t="s">
        <v>830</v>
      </c>
      <c r="J391" s="107">
        <v>3043.84</v>
      </c>
      <c r="K391" s="392">
        <v>5</v>
      </c>
      <c r="L391" s="393">
        <f>IF(K391=0,"N/A",+J392/K391)</f>
        <v>323.40800000000002</v>
      </c>
      <c r="M391" s="393">
        <f>IF(K394=0,"N/A",+L394/12)</f>
        <v>13.475333333333333</v>
      </c>
      <c r="N391" s="393"/>
      <c r="O391" s="459">
        <v>5</v>
      </c>
      <c r="P391" s="459">
        <v>9</v>
      </c>
      <c r="Q391" s="15"/>
      <c r="R391" s="15"/>
    </row>
    <row r="392" spans="1:18" ht="15" customHeight="1" x14ac:dyDescent="0.3">
      <c r="A392" s="451">
        <v>617</v>
      </c>
      <c r="B392" s="451">
        <v>61</v>
      </c>
      <c r="C392" s="451">
        <v>617</v>
      </c>
      <c r="D392" s="465"/>
      <c r="E392" s="451">
        <v>1</v>
      </c>
      <c r="F392" s="390" t="s">
        <v>190</v>
      </c>
      <c r="G392" s="87"/>
      <c r="H392" s="85" t="s">
        <v>19</v>
      </c>
      <c r="I392" s="389" t="s">
        <v>830</v>
      </c>
      <c r="J392" s="391">
        <v>1617.04</v>
      </c>
      <c r="K392" s="112">
        <v>10</v>
      </c>
      <c r="L392" s="101">
        <f>IF(K392=0,"N/A",+J393/K392)</f>
        <v>813.351</v>
      </c>
      <c r="M392" s="393"/>
      <c r="N392" s="393"/>
      <c r="O392" s="459">
        <v>10</v>
      </c>
      <c r="P392" s="459"/>
      <c r="Q392" s="15"/>
      <c r="R392" s="15"/>
    </row>
    <row r="393" spans="1:18" ht="15" customHeight="1" x14ac:dyDescent="0.25">
      <c r="A393" s="451">
        <v>617</v>
      </c>
      <c r="B393" s="451">
        <v>61</v>
      </c>
      <c r="C393" s="451">
        <v>617</v>
      </c>
      <c r="D393" s="464"/>
      <c r="E393" s="451">
        <v>1</v>
      </c>
      <c r="F393" s="390" t="s">
        <v>25</v>
      </c>
      <c r="G393" s="389"/>
      <c r="H393" s="389" t="s">
        <v>19</v>
      </c>
      <c r="I393" s="389" t="s">
        <v>187</v>
      </c>
      <c r="J393" s="391">
        <v>8133.51</v>
      </c>
      <c r="K393" s="454">
        <v>10</v>
      </c>
      <c r="L393" s="393">
        <f>IF(K393=0,"N/A",+J394/K393)</f>
        <v>324.8</v>
      </c>
      <c r="M393" s="393">
        <f>IF(K396=0,"N/A",+L396/12)</f>
        <v>27.066666666666666</v>
      </c>
      <c r="N393" s="393">
        <f>+M377+M379+M387+M388+M389+M390+M391+M393+M354</f>
        <v>262.70391666666671</v>
      </c>
      <c r="O393" s="459">
        <v>10</v>
      </c>
      <c r="P393" s="459"/>
      <c r="Q393" s="15"/>
      <c r="R393" s="15"/>
    </row>
    <row r="394" spans="1:18" ht="15" customHeight="1" x14ac:dyDescent="0.25">
      <c r="A394" s="505">
        <v>617</v>
      </c>
      <c r="B394" s="451">
        <v>61</v>
      </c>
      <c r="C394" s="505">
        <v>617</v>
      </c>
      <c r="D394" s="452"/>
      <c r="E394" s="452">
        <v>2</v>
      </c>
      <c r="F394" s="514" t="s">
        <v>25</v>
      </c>
      <c r="G394" s="583"/>
      <c r="H394" s="515" t="s">
        <v>523</v>
      </c>
      <c r="I394" s="389" t="s">
        <v>187</v>
      </c>
      <c r="J394" s="453">
        <v>3248</v>
      </c>
      <c r="K394" s="392">
        <v>10</v>
      </c>
      <c r="L394" s="393">
        <f>IF(K394=0,"N/A",+J395/K394)</f>
        <v>161.70400000000001</v>
      </c>
      <c r="M394" s="393"/>
      <c r="N394" s="393"/>
      <c r="O394" s="459">
        <v>10</v>
      </c>
      <c r="P394" s="459"/>
      <c r="Q394" s="15"/>
      <c r="R394" s="15"/>
    </row>
    <row r="395" spans="1:18" ht="15" customHeight="1" x14ac:dyDescent="0.25">
      <c r="A395" s="451">
        <v>617</v>
      </c>
      <c r="B395" s="451">
        <v>61</v>
      </c>
      <c r="C395" s="451">
        <v>617</v>
      </c>
      <c r="D395" s="451"/>
      <c r="E395" s="451">
        <v>1</v>
      </c>
      <c r="F395" s="390" t="s">
        <v>25</v>
      </c>
      <c r="G395" s="389"/>
      <c r="H395" s="389" t="s">
        <v>19</v>
      </c>
      <c r="I395" s="389" t="s">
        <v>187</v>
      </c>
      <c r="J395" s="391">
        <v>1617.04</v>
      </c>
      <c r="K395" s="454">
        <v>10</v>
      </c>
      <c r="L395" s="393"/>
      <c r="M395" s="393"/>
      <c r="N395" s="393"/>
      <c r="O395" s="459"/>
      <c r="P395" s="459"/>
      <c r="Q395" s="15"/>
      <c r="R395" s="15"/>
    </row>
    <row r="396" spans="1:18" ht="15" customHeight="1" x14ac:dyDescent="0.25">
      <c r="A396" s="619">
        <v>617</v>
      </c>
      <c r="B396" s="619">
        <v>61</v>
      </c>
      <c r="C396" s="619">
        <v>617</v>
      </c>
      <c r="D396" s="619"/>
      <c r="E396" s="452">
        <v>2</v>
      </c>
      <c r="F396" s="514" t="s">
        <v>25</v>
      </c>
      <c r="G396" s="515"/>
      <c r="H396" s="515" t="s">
        <v>26</v>
      </c>
      <c r="I396" s="389" t="s">
        <v>187</v>
      </c>
      <c r="J396" s="453">
        <v>8133.51</v>
      </c>
      <c r="K396" s="392">
        <v>10</v>
      </c>
      <c r="L396" s="393">
        <f>IF(K396=0,"N/A",+J397/K396)</f>
        <v>324.8</v>
      </c>
      <c r="M396" s="708"/>
      <c r="N396" s="708"/>
      <c r="O396" s="708"/>
      <c r="P396" s="708"/>
      <c r="Q396" s="15"/>
      <c r="R396" s="15"/>
    </row>
    <row r="397" spans="1:18" ht="15" customHeight="1" x14ac:dyDescent="0.25">
      <c r="A397" s="451">
        <v>617</v>
      </c>
      <c r="B397" s="451">
        <v>61</v>
      </c>
      <c r="C397" s="451">
        <v>617</v>
      </c>
      <c r="D397" s="389"/>
      <c r="E397" s="389">
        <v>2</v>
      </c>
      <c r="F397" s="390" t="s">
        <v>25</v>
      </c>
      <c r="G397" s="389"/>
      <c r="H397" s="389"/>
      <c r="I397" s="389" t="s">
        <v>187</v>
      </c>
      <c r="J397" s="391">
        <v>3248</v>
      </c>
      <c r="K397" s="392">
        <v>10</v>
      </c>
      <c r="L397" s="393"/>
      <c r="M397" s="708"/>
      <c r="N397" s="708"/>
      <c r="O397" s="708"/>
      <c r="P397" s="708"/>
      <c r="Q397" s="15"/>
      <c r="R397" s="15"/>
    </row>
    <row r="398" spans="1:18" ht="15" customHeight="1" x14ac:dyDescent="0.25">
      <c r="A398" s="451">
        <v>617</v>
      </c>
      <c r="B398" s="451">
        <v>61</v>
      </c>
      <c r="C398" s="451">
        <v>617</v>
      </c>
      <c r="D398" s="389"/>
      <c r="E398" s="389">
        <v>1</v>
      </c>
      <c r="F398" s="390" t="s">
        <v>25</v>
      </c>
      <c r="G398" s="389"/>
      <c r="H398" s="389" t="s">
        <v>26</v>
      </c>
      <c r="I398" s="389" t="s">
        <v>187</v>
      </c>
      <c r="J398" s="391">
        <v>6049.11</v>
      </c>
      <c r="K398" s="392">
        <v>10</v>
      </c>
      <c r="L398" s="393"/>
      <c r="M398" s="708"/>
      <c r="N398" s="708"/>
      <c r="O398" s="708"/>
      <c r="P398" s="708"/>
      <c r="Q398" s="15"/>
      <c r="R398" s="15"/>
    </row>
    <row r="399" spans="1:18" ht="15" x14ac:dyDescent="0.25">
      <c r="A399" s="451">
        <v>617</v>
      </c>
      <c r="B399" s="451">
        <v>61</v>
      </c>
      <c r="C399" s="451">
        <v>617</v>
      </c>
      <c r="D399" s="389"/>
      <c r="E399" s="389">
        <v>2</v>
      </c>
      <c r="F399" s="390" t="s">
        <v>25</v>
      </c>
      <c r="G399" s="389"/>
      <c r="H399" s="389"/>
      <c r="I399" s="389" t="s">
        <v>187</v>
      </c>
      <c r="J399" s="391">
        <v>3248</v>
      </c>
      <c r="K399" s="413">
        <v>10</v>
      </c>
      <c r="L399" s="409">
        <f>IF(K399=0,"N/A",+J400/K399)</f>
        <v>104.4</v>
      </c>
      <c r="M399" s="708"/>
      <c r="N399" s="708"/>
      <c r="O399" s="708"/>
      <c r="P399" s="708"/>
      <c r="Q399" s="15"/>
      <c r="R399" s="15"/>
    </row>
    <row r="400" spans="1:18" ht="15" x14ac:dyDescent="0.3">
      <c r="A400" s="407">
        <v>617</v>
      </c>
      <c r="B400" s="407">
        <v>61</v>
      </c>
      <c r="C400" s="407">
        <v>617</v>
      </c>
      <c r="D400" s="415"/>
      <c r="E400" s="407">
        <v>1</v>
      </c>
      <c r="F400" s="714" t="s">
        <v>55</v>
      </c>
      <c r="G400" s="415"/>
      <c r="H400" s="407" t="s">
        <v>853</v>
      </c>
      <c r="I400" s="407" t="s">
        <v>440</v>
      </c>
      <c r="J400" s="715">
        <v>1044</v>
      </c>
      <c r="K400" s="413">
        <v>10</v>
      </c>
      <c r="L400" s="409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7">
        <v>617</v>
      </c>
      <c r="B401" s="407">
        <v>61</v>
      </c>
      <c r="C401" s="407">
        <v>617</v>
      </c>
      <c r="D401" s="407"/>
      <c r="E401" s="407">
        <v>1</v>
      </c>
      <c r="F401" s="714" t="s">
        <v>158</v>
      </c>
      <c r="G401" s="426"/>
      <c r="H401" s="407"/>
      <c r="I401" s="407" t="s">
        <v>440</v>
      </c>
      <c r="J401" s="715">
        <v>3750</v>
      </c>
      <c r="K401" s="606">
        <v>10</v>
      </c>
      <c r="L401" s="409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20">
        <v>617</v>
      </c>
      <c r="B402" s="620">
        <v>61</v>
      </c>
      <c r="C402" s="620">
        <v>617</v>
      </c>
      <c r="D402" s="624"/>
      <c r="E402" s="620">
        <v>1</v>
      </c>
      <c r="F402" s="624" t="s">
        <v>18</v>
      </c>
      <c r="G402" s="624"/>
      <c r="H402" s="620" t="s">
        <v>19</v>
      </c>
      <c r="I402" s="620" t="s">
        <v>440</v>
      </c>
      <c r="J402" s="643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5">
        <v>617</v>
      </c>
      <c r="B403" s="235">
        <v>61</v>
      </c>
      <c r="C403" s="235">
        <v>617</v>
      </c>
      <c r="D403" s="235"/>
      <c r="E403" s="235">
        <v>1</v>
      </c>
      <c r="F403" s="96" t="s">
        <v>971</v>
      </c>
      <c r="G403" s="85"/>
      <c r="H403" s="85"/>
      <c r="I403" s="407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5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1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7">
        <v>4</v>
      </c>
      <c r="P415" s="187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7">
        <v>7</v>
      </c>
      <c r="P416" s="187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7">
        <v>10</v>
      </c>
      <c r="P417" s="187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3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2">
        <v>7</v>
      </c>
      <c r="P418" s="232">
        <v>5</v>
      </c>
      <c r="Q418" s="15"/>
      <c r="R418" s="15"/>
    </row>
    <row r="419" spans="1:18" ht="15" customHeight="1" x14ac:dyDescent="0.3">
      <c r="A419" s="85">
        <v>617</v>
      </c>
      <c r="B419" s="235">
        <v>61</v>
      </c>
      <c r="C419" s="85">
        <v>617</v>
      </c>
      <c r="D419" s="87"/>
      <c r="E419" s="85">
        <v>1</v>
      </c>
      <c r="F419" s="87" t="s">
        <v>55</v>
      </c>
      <c r="G419" s="227"/>
      <c r="H419" s="85" t="s">
        <v>24</v>
      </c>
      <c r="I419" s="92" t="s">
        <v>54</v>
      </c>
      <c r="J419" s="111">
        <v>1180</v>
      </c>
      <c r="K419" s="193">
        <v>10</v>
      </c>
      <c r="L419" s="101">
        <f t="shared" si="9"/>
        <v>1406.0129999999999</v>
      </c>
      <c r="M419" s="103">
        <f t="shared" si="8"/>
        <v>102.08</v>
      </c>
      <c r="N419" s="103"/>
      <c r="O419" s="232">
        <v>7</v>
      </c>
      <c r="P419" s="232">
        <v>5</v>
      </c>
      <c r="Q419" s="15"/>
      <c r="R419" s="15"/>
    </row>
    <row r="420" spans="1:18" ht="15" customHeight="1" x14ac:dyDescent="0.3">
      <c r="A420" s="85">
        <v>617</v>
      </c>
      <c r="B420" s="235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3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2">
        <v>3</v>
      </c>
      <c r="P420" s="232">
        <v>6</v>
      </c>
      <c r="Q420" s="15"/>
      <c r="R420" s="15"/>
    </row>
    <row r="421" spans="1:18" ht="15" customHeight="1" x14ac:dyDescent="0.3">
      <c r="A421" s="85">
        <v>617</v>
      </c>
      <c r="B421" s="235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7">
        <v>10</v>
      </c>
      <c r="L421" s="103">
        <f t="shared" si="9"/>
        <v>1466.24</v>
      </c>
      <c r="M421" s="103"/>
      <c r="N421" s="103"/>
      <c r="O421" s="232">
        <v>10</v>
      </c>
      <c r="P421" s="232"/>
      <c r="Q421" s="15"/>
      <c r="R421" s="15"/>
    </row>
    <row r="422" spans="1:18" ht="15" customHeight="1" x14ac:dyDescent="0.3">
      <c r="A422" s="92">
        <v>617</v>
      </c>
      <c r="B422" s="244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7">
        <v>10</v>
      </c>
      <c r="L422" s="103">
        <f t="shared" si="9"/>
        <v>1224.96</v>
      </c>
      <c r="M422" s="708"/>
      <c r="N422" s="708"/>
      <c r="O422" s="708"/>
      <c r="P422" s="708"/>
      <c r="Q422" s="15"/>
      <c r="R422" s="15"/>
    </row>
    <row r="423" spans="1:18" ht="15" customHeight="1" x14ac:dyDescent="0.3">
      <c r="A423" s="92">
        <v>617</v>
      </c>
      <c r="B423" s="244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7">
        <v>10</v>
      </c>
      <c r="L423" s="103">
        <f t="shared" si="9"/>
        <v>626.4</v>
      </c>
      <c r="M423" s="708"/>
      <c r="N423" s="708"/>
      <c r="O423" s="708"/>
      <c r="P423" s="708"/>
      <c r="Q423" s="15"/>
      <c r="R423" s="15"/>
    </row>
    <row r="424" spans="1:18" ht="15" customHeight="1" x14ac:dyDescent="0.3">
      <c r="A424" s="92">
        <v>617</v>
      </c>
      <c r="B424" s="244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7">
        <v>10</v>
      </c>
      <c r="L424" s="103"/>
      <c r="M424" s="708"/>
      <c r="N424" s="708"/>
      <c r="O424" s="708"/>
      <c r="P424" s="708"/>
      <c r="Q424" s="15"/>
      <c r="R424" s="15"/>
    </row>
    <row r="425" spans="1:18" ht="15" customHeight="1" x14ac:dyDescent="0.3">
      <c r="A425" s="92">
        <v>617</v>
      </c>
      <c r="B425" s="244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08"/>
      <c r="N425" s="708"/>
      <c r="O425" s="708"/>
      <c r="P425" s="708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4" t="s">
        <v>697</v>
      </c>
      <c r="J426" s="351">
        <v>2000</v>
      </c>
      <c r="K426" s="95">
        <v>10</v>
      </c>
      <c r="L426" s="101"/>
      <c r="M426" s="708"/>
      <c r="N426" s="708"/>
      <c r="O426" s="708"/>
      <c r="P426" s="708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1" t="s">
        <v>197</v>
      </c>
      <c r="G427" s="98"/>
      <c r="H427" s="98" t="s">
        <v>239</v>
      </c>
      <c r="I427" s="311" t="s">
        <v>697</v>
      </c>
      <c r="J427" s="111">
        <v>54300</v>
      </c>
      <c r="K427" s="95">
        <v>10</v>
      </c>
      <c r="L427" s="101">
        <f>IF(K427=0,"N/A",+J428/K427)</f>
        <v>1000</v>
      </c>
      <c r="M427" s="708"/>
      <c r="N427" s="708"/>
      <c r="O427" s="708"/>
      <c r="P427" s="708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4" t="s">
        <v>592</v>
      </c>
      <c r="G428" s="324"/>
      <c r="H428" s="98"/>
      <c r="I428" s="324" t="s">
        <v>697</v>
      </c>
      <c r="J428" s="111">
        <v>10000</v>
      </c>
      <c r="K428" s="95">
        <v>10</v>
      </c>
      <c r="L428" s="101"/>
      <c r="M428" s="708"/>
      <c r="N428" s="708"/>
      <c r="O428" s="708"/>
      <c r="P428" s="708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4" t="s">
        <v>46</v>
      </c>
      <c r="G429" s="324"/>
      <c r="H429" s="98"/>
      <c r="I429" s="324" t="s">
        <v>697</v>
      </c>
      <c r="J429" s="111">
        <v>3000</v>
      </c>
      <c r="K429" s="112">
        <v>10</v>
      </c>
      <c r="L429" s="101"/>
      <c r="M429" s="708"/>
      <c r="N429" s="708"/>
      <c r="O429" s="708"/>
      <c r="P429" s="708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08"/>
      <c r="N430" s="708"/>
      <c r="O430" s="708"/>
      <c r="P430" s="708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08"/>
      <c r="N431" s="708"/>
      <c r="O431" s="708"/>
      <c r="P431" s="708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08"/>
      <c r="N432" s="708"/>
      <c r="O432" s="708"/>
      <c r="P432" s="708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08"/>
      <c r="N433" s="708"/>
      <c r="O433" s="708"/>
      <c r="P433" s="708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5">
        <v>10</v>
      </c>
      <c r="L434" s="608">
        <f>IF(K434=0,"N/A",+J435/K434)</f>
        <v>599.5</v>
      </c>
      <c r="M434" s="708"/>
      <c r="N434" s="708"/>
      <c r="O434" s="708"/>
      <c r="P434" s="708"/>
      <c r="Q434" s="15"/>
      <c r="R434" s="15"/>
    </row>
    <row r="435" spans="1:18" ht="15" customHeight="1" x14ac:dyDescent="0.25">
      <c r="A435" s="373">
        <v>617</v>
      </c>
      <c r="B435" s="373">
        <v>61</v>
      </c>
      <c r="C435" s="373">
        <v>617</v>
      </c>
      <c r="D435" s="373"/>
      <c r="E435" s="373">
        <v>1</v>
      </c>
      <c r="F435" s="403" t="s">
        <v>111</v>
      </c>
      <c r="G435" s="373"/>
      <c r="H435" s="373" t="s">
        <v>910</v>
      </c>
      <c r="I435" s="373" t="s">
        <v>103</v>
      </c>
      <c r="J435" s="596">
        <v>5995</v>
      </c>
      <c r="K435" s="605">
        <v>10</v>
      </c>
      <c r="L435" s="608">
        <f>IF(K435=0,"N/A",+J436/K435)</f>
        <v>1699.5</v>
      </c>
      <c r="M435" s="708"/>
      <c r="N435" s="708"/>
      <c r="O435" s="708"/>
      <c r="P435" s="708"/>
      <c r="Q435" s="15"/>
      <c r="R435" s="15"/>
    </row>
    <row r="436" spans="1:18" ht="15" customHeight="1" x14ac:dyDescent="0.25">
      <c r="A436" s="373">
        <v>617</v>
      </c>
      <c r="B436" s="373">
        <v>61</v>
      </c>
      <c r="C436" s="373">
        <v>617</v>
      </c>
      <c r="D436" s="373"/>
      <c r="E436" s="373">
        <v>1</v>
      </c>
      <c r="F436" s="405" t="s">
        <v>425</v>
      </c>
      <c r="G436" s="373"/>
      <c r="H436" s="373" t="s">
        <v>424</v>
      </c>
      <c r="I436" s="373" t="s">
        <v>103</v>
      </c>
      <c r="J436" s="406">
        <v>16995</v>
      </c>
      <c r="K436" s="605">
        <v>10</v>
      </c>
      <c r="L436" s="608">
        <f>IF(K436=0,"N/A",+J437/K436)</f>
        <v>2849.5259999999998</v>
      </c>
      <c r="M436" s="708"/>
      <c r="N436" s="708"/>
      <c r="O436" s="708"/>
      <c r="P436" s="708"/>
      <c r="Q436" s="15"/>
      <c r="R436" s="15"/>
    </row>
    <row r="437" spans="1:18" ht="15" customHeight="1" x14ac:dyDescent="0.25">
      <c r="A437" s="373">
        <v>617</v>
      </c>
      <c r="B437" s="373">
        <v>61</v>
      </c>
      <c r="C437" s="373">
        <v>617</v>
      </c>
      <c r="D437" s="373"/>
      <c r="E437" s="373">
        <v>1</v>
      </c>
      <c r="F437" s="405" t="s">
        <v>426</v>
      </c>
      <c r="G437" s="373"/>
      <c r="H437" s="373" t="s">
        <v>71</v>
      </c>
      <c r="I437" s="373" t="s">
        <v>103</v>
      </c>
      <c r="J437" s="406">
        <v>28495.26</v>
      </c>
      <c r="K437" s="605">
        <v>10</v>
      </c>
      <c r="L437" s="608"/>
      <c r="M437" s="708"/>
      <c r="N437" s="708"/>
      <c r="O437" s="708"/>
      <c r="P437" s="708"/>
      <c r="Q437" s="15"/>
      <c r="R437" s="15"/>
    </row>
    <row r="438" spans="1:18" ht="15" customHeight="1" x14ac:dyDescent="0.25">
      <c r="A438" s="373">
        <v>617</v>
      </c>
      <c r="B438" s="373">
        <v>61</v>
      </c>
      <c r="C438" s="373">
        <v>617</v>
      </c>
      <c r="D438" s="373"/>
      <c r="E438" s="373">
        <v>1</v>
      </c>
      <c r="F438" s="405" t="s">
        <v>109</v>
      </c>
      <c r="G438" s="373"/>
      <c r="H438" s="373"/>
      <c r="I438" s="373" t="s">
        <v>103</v>
      </c>
      <c r="J438" s="599">
        <v>5000</v>
      </c>
      <c r="K438" s="605">
        <v>10</v>
      </c>
      <c r="L438" s="608"/>
      <c r="M438" s="708"/>
      <c r="N438" s="708"/>
      <c r="O438" s="708"/>
      <c r="P438" s="708"/>
      <c r="Q438" s="15"/>
      <c r="R438" s="15"/>
    </row>
    <row r="439" spans="1:18" ht="15" customHeight="1" x14ac:dyDescent="0.25">
      <c r="A439" s="373">
        <v>617</v>
      </c>
      <c r="B439" s="373">
        <v>61</v>
      </c>
      <c r="C439" s="373">
        <v>617</v>
      </c>
      <c r="D439" s="373"/>
      <c r="E439" s="373">
        <v>1</v>
      </c>
      <c r="F439" s="405" t="s">
        <v>110</v>
      </c>
      <c r="G439" s="373"/>
      <c r="H439" s="373"/>
      <c r="I439" s="373" t="s">
        <v>103</v>
      </c>
      <c r="J439" s="599">
        <v>10000</v>
      </c>
      <c r="K439" s="605">
        <v>10</v>
      </c>
      <c r="L439" s="608">
        <f>IF(K439=0,"N/A",+J440/K439)</f>
        <v>276.04399999999998</v>
      </c>
      <c r="M439" s="708"/>
      <c r="N439" s="708"/>
      <c r="O439" s="708"/>
      <c r="P439" s="708"/>
      <c r="Q439" s="15"/>
      <c r="R439" s="15"/>
    </row>
    <row r="440" spans="1:18" ht="15" customHeight="1" x14ac:dyDescent="0.25">
      <c r="A440" s="373">
        <v>617</v>
      </c>
      <c r="B440" s="373">
        <v>61</v>
      </c>
      <c r="C440" s="373">
        <v>617</v>
      </c>
      <c r="D440" s="373"/>
      <c r="E440" s="373">
        <v>1</v>
      </c>
      <c r="F440" s="405" t="s">
        <v>763</v>
      </c>
      <c r="G440" s="373"/>
      <c r="H440" s="373" t="s">
        <v>203</v>
      </c>
      <c r="I440" s="373" t="s">
        <v>103</v>
      </c>
      <c r="J440" s="599">
        <v>2760.44</v>
      </c>
      <c r="K440" s="605">
        <v>10</v>
      </c>
      <c r="L440" s="608"/>
      <c r="M440" s="708"/>
      <c r="N440" s="708"/>
      <c r="O440" s="708"/>
      <c r="P440" s="708"/>
      <c r="Q440" s="15"/>
      <c r="R440" s="15"/>
    </row>
    <row r="441" spans="1:18" ht="15" x14ac:dyDescent="0.3">
      <c r="A441" s="373">
        <v>617</v>
      </c>
      <c r="B441" s="373">
        <v>61</v>
      </c>
      <c r="C441" s="373">
        <v>617</v>
      </c>
      <c r="D441" s="373"/>
      <c r="E441" s="373">
        <v>1</v>
      </c>
      <c r="F441" s="405" t="s">
        <v>764</v>
      </c>
      <c r="G441" s="373"/>
      <c r="H441" s="373"/>
      <c r="I441" s="373" t="s">
        <v>103</v>
      </c>
      <c r="J441" s="599">
        <v>2349</v>
      </c>
      <c r="K441" s="605">
        <v>10</v>
      </c>
      <c r="L441" s="608"/>
      <c r="M441" s="101">
        <f>IF(K444=0,"N/A",+L444/12)</f>
        <v>27.066666666666666</v>
      </c>
      <c r="N441" s="313"/>
      <c r="O441" s="187">
        <v>3</v>
      </c>
      <c r="P441" s="187"/>
      <c r="Q441" s="15"/>
      <c r="R441" s="15"/>
    </row>
    <row r="442" spans="1:18" ht="15" x14ac:dyDescent="0.3">
      <c r="A442" s="373">
        <v>617</v>
      </c>
      <c r="B442" s="373">
        <v>61</v>
      </c>
      <c r="C442" s="373">
        <v>617</v>
      </c>
      <c r="D442" s="373"/>
      <c r="E442" s="373">
        <v>2</v>
      </c>
      <c r="F442" s="405" t="s">
        <v>113</v>
      </c>
      <c r="G442" s="373"/>
      <c r="H442" s="373" t="s">
        <v>114</v>
      </c>
      <c r="I442" s="373" t="s">
        <v>103</v>
      </c>
      <c r="J442" s="599">
        <v>800</v>
      </c>
      <c r="K442" s="605">
        <v>10</v>
      </c>
      <c r="L442" s="608">
        <f>IF(K442=0,"N/A",+J443/K442)</f>
        <v>140</v>
      </c>
      <c r="M442" s="101"/>
      <c r="N442" s="313"/>
      <c r="O442" s="187">
        <v>5</v>
      </c>
      <c r="P442" s="187"/>
      <c r="Q442" s="15"/>
      <c r="R442" s="15"/>
    </row>
    <row r="443" spans="1:18" ht="15" x14ac:dyDescent="0.3">
      <c r="A443" s="373">
        <v>617</v>
      </c>
      <c r="B443" s="373">
        <v>61</v>
      </c>
      <c r="C443" s="373">
        <v>617</v>
      </c>
      <c r="D443" s="373"/>
      <c r="E443" s="373">
        <v>10</v>
      </c>
      <c r="F443" s="405" t="s">
        <v>505</v>
      </c>
      <c r="G443" s="373"/>
      <c r="H443" s="373" t="s">
        <v>114</v>
      </c>
      <c r="I443" s="373" t="s">
        <v>103</v>
      </c>
      <c r="J443" s="599">
        <v>1400</v>
      </c>
      <c r="K443" s="605">
        <v>10</v>
      </c>
      <c r="L443" s="608"/>
      <c r="M443" s="101"/>
      <c r="N443" s="313"/>
      <c r="O443" s="187">
        <v>10</v>
      </c>
      <c r="P443" s="187"/>
      <c r="Q443" s="15"/>
      <c r="R443" s="15"/>
    </row>
    <row r="444" spans="1:18" ht="15" x14ac:dyDescent="0.3">
      <c r="A444" s="373">
        <v>617</v>
      </c>
      <c r="B444" s="373">
        <v>61</v>
      </c>
      <c r="C444" s="373">
        <v>617</v>
      </c>
      <c r="D444" s="405"/>
      <c r="E444" s="373">
        <v>1</v>
      </c>
      <c r="F444" s="405" t="s">
        <v>465</v>
      </c>
      <c r="G444" s="373"/>
      <c r="H444" s="373"/>
      <c r="I444" s="373" t="s">
        <v>338</v>
      </c>
      <c r="J444" s="596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4"/>
      <c r="O444" s="232">
        <v>7</v>
      </c>
      <c r="P444" s="232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7"/>
      <c r="E445" s="85">
        <v>1</v>
      </c>
      <c r="F445" s="96" t="s">
        <v>539</v>
      </c>
      <c r="G445" s="227"/>
      <c r="H445" s="85" t="s">
        <v>797</v>
      </c>
      <c r="I445" s="85" t="s">
        <v>140</v>
      </c>
      <c r="J445" s="517">
        <v>974.4</v>
      </c>
      <c r="K445" s="341">
        <v>5</v>
      </c>
      <c r="L445" s="101"/>
      <c r="M445" s="101"/>
      <c r="N445" s="313"/>
      <c r="O445" s="187">
        <v>10</v>
      </c>
      <c r="P445" s="187"/>
      <c r="Q445" s="15"/>
      <c r="R445" s="15"/>
    </row>
    <row r="446" spans="1:18" ht="15" x14ac:dyDescent="0.3">
      <c r="A446" s="235">
        <v>617</v>
      </c>
      <c r="B446" s="235">
        <v>61</v>
      </c>
      <c r="C446" s="235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09">
        <v>1647.81</v>
      </c>
      <c r="K446" s="341">
        <v>10</v>
      </c>
      <c r="L446" s="101"/>
      <c r="M446" s="101"/>
      <c r="N446" s="313"/>
      <c r="O446" s="187">
        <v>10</v>
      </c>
      <c r="P446" s="187"/>
      <c r="Q446" s="15"/>
      <c r="R446" s="15"/>
    </row>
    <row r="447" spans="1:18" ht="15" x14ac:dyDescent="0.3">
      <c r="A447" s="235">
        <v>617</v>
      </c>
      <c r="B447" s="235">
        <v>61</v>
      </c>
      <c r="C447" s="235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09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4"/>
      <c r="O447" s="232">
        <v>9</v>
      </c>
      <c r="P447" s="232">
        <v>3</v>
      </c>
      <c r="Q447" s="15"/>
      <c r="R447" s="15"/>
    </row>
    <row r="448" spans="1:18" ht="15" x14ac:dyDescent="0.3">
      <c r="A448" s="244">
        <v>617</v>
      </c>
      <c r="B448" s="244">
        <v>61</v>
      </c>
      <c r="C448" s="244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4">
        <v>3335</v>
      </c>
      <c r="K448" s="112">
        <v>10</v>
      </c>
      <c r="L448" s="101"/>
      <c r="M448" s="103"/>
      <c r="N448" s="314"/>
      <c r="O448" s="232">
        <v>10</v>
      </c>
      <c r="P448" s="232"/>
      <c r="Q448" s="15"/>
      <c r="R448" s="15"/>
    </row>
    <row r="449" spans="1:18" ht="15" x14ac:dyDescent="0.3">
      <c r="A449" s="235">
        <v>617</v>
      </c>
      <c r="B449" s="235">
        <v>61</v>
      </c>
      <c r="C449" s="235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09">
        <v>3200</v>
      </c>
      <c r="K449" s="112">
        <v>10</v>
      </c>
      <c r="L449" s="101"/>
      <c r="M449" s="101">
        <f>IF(K452=0,"N/A",+L452/12)</f>
        <v>52.199999999999996</v>
      </c>
      <c r="N449" s="313"/>
      <c r="O449" s="187">
        <v>4</v>
      </c>
      <c r="P449" s="187">
        <v>2</v>
      </c>
      <c r="Q449" s="15"/>
      <c r="R449" s="15"/>
    </row>
    <row r="450" spans="1:18" ht="15" x14ac:dyDescent="0.3">
      <c r="A450" s="235">
        <v>617</v>
      </c>
      <c r="B450" s="235">
        <v>61</v>
      </c>
      <c r="C450" s="235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09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3"/>
      <c r="O450" s="187">
        <v>5</v>
      </c>
      <c r="P450" s="187">
        <v>10</v>
      </c>
      <c r="Q450" s="15"/>
      <c r="R450" s="15"/>
    </row>
    <row r="451" spans="1:18" ht="15" x14ac:dyDescent="0.3">
      <c r="A451" s="235">
        <v>617</v>
      </c>
      <c r="B451" s="235">
        <v>61</v>
      </c>
      <c r="C451" s="235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09">
        <v>2150</v>
      </c>
      <c r="K451" s="112">
        <v>10</v>
      </c>
      <c r="L451" s="103"/>
      <c r="M451" s="101"/>
      <c r="N451" s="313"/>
      <c r="O451" s="187">
        <v>10</v>
      </c>
      <c r="P451" s="187"/>
      <c r="Q451" s="15"/>
      <c r="R451" s="15"/>
    </row>
    <row r="452" spans="1:18" ht="15" x14ac:dyDescent="0.3">
      <c r="A452" s="235">
        <v>617</v>
      </c>
      <c r="B452" s="235">
        <v>61</v>
      </c>
      <c r="C452" s="235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09">
        <v>1950</v>
      </c>
      <c r="K452" s="112">
        <v>10</v>
      </c>
      <c r="L452" s="101">
        <f>IF(K452=0,"N/A",+J453/K452)</f>
        <v>626.4</v>
      </c>
      <c r="M452" s="101"/>
      <c r="N452" s="313"/>
      <c r="O452" s="187">
        <v>10</v>
      </c>
      <c r="P452" s="187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0">
        <v>6264</v>
      </c>
      <c r="K453" s="112">
        <v>10</v>
      </c>
      <c r="L453" s="101">
        <f>IF(K453=0,"N/A",+J454/K453)</f>
        <v>887.30100000000004</v>
      </c>
      <c r="M453" s="101"/>
      <c r="N453" s="313"/>
      <c r="O453" s="187">
        <v>10</v>
      </c>
      <c r="P453" s="187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7"/>
      <c r="E454" s="85">
        <v>1</v>
      </c>
      <c r="F454" s="87" t="s">
        <v>145</v>
      </c>
      <c r="G454" s="227"/>
      <c r="H454" s="85" t="s">
        <v>523</v>
      </c>
      <c r="I454" s="85" t="s">
        <v>140</v>
      </c>
      <c r="J454" s="517">
        <v>8873.01</v>
      </c>
      <c r="K454" s="112">
        <v>10</v>
      </c>
      <c r="L454" s="101"/>
      <c r="M454" s="101"/>
      <c r="N454" s="313"/>
      <c r="O454" s="187">
        <v>10</v>
      </c>
      <c r="P454" s="187"/>
      <c r="Q454" s="15"/>
      <c r="R454" s="15"/>
    </row>
    <row r="455" spans="1:18" ht="15" x14ac:dyDescent="0.3">
      <c r="A455" s="235">
        <v>617</v>
      </c>
      <c r="B455" s="235">
        <v>61</v>
      </c>
      <c r="C455" s="235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09">
        <v>2508.8000000000002</v>
      </c>
      <c r="K455" s="112">
        <v>10</v>
      </c>
      <c r="L455" s="101"/>
      <c r="M455" s="101"/>
      <c r="N455" s="313"/>
      <c r="O455" s="187">
        <v>10</v>
      </c>
      <c r="P455" s="187"/>
      <c r="Q455" s="15"/>
      <c r="R455" s="15"/>
    </row>
    <row r="456" spans="1:18" ht="15" x14ac:dyDescent="0.3">
      <c r="A456" s="235">
        <v>617</v>
      </c>
      <c r="B456" s="235">
        <v>61</v>
      </c>
      <c r="C456" s="235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09">
        <v>2508.8000000000002</v>
      </c>
      <c r="K456" s="112">
        <v>10</v>
      </c>
      <c r="L456" s="101"/>
      <c r="M456" s="101"/>
      <c r="N456" s="313"/>
      <c r="O456" s="187">
        <v>5</v>
      </c>
      <c r="P456" s="187"/>
      <c r="Q456" s="15"/>
      <c r="R456" s="15"/>
    </row>
    <row r="457" spans="1:18" ht="15" x14ac:dyDescent="0.3">
      <c r="A457" s="235">
        <v>617</v>
      </c>
      <c r="B457" s="235">
        <v>61</v>
      </c>
      <c r="C457" s="235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09">
        <v>4714.9399999999996</v>
      </c>
      <c r="K457" s="112">
        <v>10</v>
      </c>
      <c r="L457" s="101"/>
      <c r="M457" s="101"/>
      <c r="N457" s="313"/>
      <c r="O457" s="187">
        <v>10</v>
      </c>
      <c r="P457" s="187"/>
      <c r="Q457" s="15"/>
      <c r="R457" s="15"/>
    </row>
    <row r="458" spans="1:18" ht="15" x14ac:dyDescent="0.3">
      <c r="A458" s="235">
        <v>617</v>
      </c>
      <c r="B458" s="235">
        <v>61</v>
      </c>
      <c r="C458" s="235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09">
        <v>2494</v>
      </c>
      <c r="K458" s="112">
        <v>10</v>
      </c>
      <c r="L458" s="101"/>
      <c r="M458" s="101">
        <f>IF(K461=0,"N/A",+L461/12)</f>
        <v>17.916666666666668</v>
      </c>
      <c r="N458" s="313"/>
      <c r="O458" s="187">
        <v>9</v>
      </c>
      <c r="P458" s="187">
        <v>3</v>
      </c>
      <c r="Q458" s="15"/>
      <c r="R458" s="15"/>
    </row>
    <row r="459" spans="1:18" ht="15" x14ac:dyDescent="0.3">
      <c r="A459" s="235">
        <v>617</v>
      </c>
      <c r="B459" s="235">
        <v>61</v>
      </c>
      <c r="C459" s="235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09">
        <v>3132</v>
      </c>
      <c r="K459" s="112">
        <v>5</v>
      </c>
      <c r="L459" s="101"/>
      <c r="M459" s="101"/>
      <c r="N459" s="313"/>
      <c r="O459" s="187">
        <v>3</v>
      </c>
      <c r="P459" s="187"/>
      <c r="Q459" s="15"/>
      <c r="R459" s="15"/>
    </row>
    <row r="460" spans="1:18" ht="15" x14ac:dyDescent="0.3">
      <c r="A460" s="235">
        <v>617</v>
      </c>
      <c r="B460" s="235">
        <v>61</v>
      </c>
      <c r="C460" s="235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09">
        <v>2010.96</v>
      </c>
      <c r="K460" s="112">
        <v>10</v>
      </c>
      <c r="L460" s="101"/>
      <c r="M460" s="101"/>
      <c r="N460" s="313"/>
      <c r="O460" s="187">
        <v>10</v>
      </c>
      <c r="P460" s="187"/>
      <c r="Q460" s="15"/>
      <c r="R460" s="15"/>
    </row>
    <row r="461" spans="1:18" ht="15" x14ac:dyDescent="0.3">
      <c r="A461" s="85">
        <v>617</v>
      </c>
      <c r="B461" s="235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09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3"/>
      <c r="O461" s="187">
        <v>3</v>
      </c>
      <c r="P461" s="187">
        <v>2</v>
      </c>
      <c r="Q461" s="15"/>
      <c r="R461" s="15"/>
    </row>
    <row r="462" spans="1:18" ht="15" x14ac:dyDescent="0.3">
      <c r="A462" s="235">
        <v>617</v>
      </c>
      <c r="B462" s="235">
        <v>61</v>
      </c>
      <c r="C462" s="235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09">
        <v>2150</v>
      </c>
      <c r="K462" s="112">
        <v>3</v>
      </c>
      <c r="L462" s="101"/>
      <c r="M462" s="101"/>
      <c r="N462" s="313"/>
      <c r="O462" s="187">
        <v>10</v>
      </c>
      <c r="P462" s="187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7"/>
      <c r="E463" s="85">
        <v>1</v>
      </c>
      <c r="F463" s="87" t="s">
        <v>537</v>
      </c>
      <c r="G463" s="227"/>
      <c r="H463" s="85" t="s">
        <v>535</v>
      </c>
      <c r="I463" s="85" t="s">
        <v>140</v>
      </c>
      <c r="J463" s="517">
        <v>2000</v>
      </c>
      <c r="K463" s="112">
        <v>10</v>
      </c>
      <c r="L463" s="101"/>
      <c r="M463" s="103">
        <f>IF(K466=0,"N/A",+L466/12)</f>
        <v>27.791666666666668</v>
      </c>
      <c r="N463" s="314"/>
      <c r="O463" s="232">
        <v>10</v>
      </c>
      <c r="P463" s="232"/>
      <c r="Q463" s="15"/>
      <c r="R463" s="15"/>
    </row>
    <row r="464" spans="1:18" ht="15" x14ac:dyDescent="0.3">
      <c r="A464" s="235">
        <v>617</v>
      </c>
      <c r="B464" s="235">
        <v>61</v>
      </c>
      <c r="C464" s="235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09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3"/>
      <c r="O464" s="187">
        <v>4</v>
      </c>
      <c r="P464" s="187">
        <v>2</v>
      </c>
      <c r="Q464" s="15"/>
      <c r="R464" s="15"/>
    </row>
    <row r="465" spans="1:18" ht="15" x14ac:dyDescent="0.3">
      <c r="A465" s="235">
        <v>617</v>
      </c>
      <c r="B465" s="235">
        <v>61</v>
      </c>
      <c r="C465" s="235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09">
        <v>2726</v>
      </c>
      <c r="K465" s="112">
        <v>10</v>
      </c>
      <c r="L465" s="101"/>
      <c r="M465" s="101"/>
      <c r="N465" s="313"/>
      <c r="O465" s="187">
        <v>10</v>
      </c>
      <c r="P465" s="187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09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2">
        <v>7</v>
      </c>
      <c r="P466" s="232">
        <v>8</v>
      </c>
      <c r="Q466" s="15"/>
      <c r="R466" s="15"/>
    </row>
    <row r="467" spans="1:18" ht="15" x14ac:dyDescent="0.3">
      <c r="A467" s="235">
        <v>617</v>
      </c>
      <c r="B467" s="235">
        <v>61</v>
      </c>
      <c r="C467" s="235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09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7">
        <v>4</v>
      </c>
      <c r="P467" s="187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0">
        <v>6264</v>
      </c>
      <c r="K468" s="112">
        <v>10</v>
      </c>
      <c r="L468" s="101"/>
      <c r="M468" s="101"/>
      <c r="N468" s="101"/>
      <c r="O468" s="187">
        <v>10</v>
      </c>
      <c r="P468" s="187"/>
      <c r="Q468" s="15"/>
      <c r="R468" s="15"/>
    </row>
    <row r="469" spans="1:18" ht="15" x14ac:dyDescent="0.3">
      <c r="A469" s="235">
        <v>617</v>
      </c>
      <c r="B469" s="235">
        <v>61</v>
      </c>
      <c r="C469" s="235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09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7">
        <v>8</v>
      </c>
      <c r="P469" s="187">
        <v>11</v>
      </c>
      <c r="Q469" s="15"/>
      <c r="R469" s="15"/>
    </row>
    <row r="470" spans="1:18" ht="15" x14ac:dyDescent="0.3">
      <c r="A470" s="235">
        <v>617</v>
      </c>
      <c r="B470" s="235">
        <v>61</v>
      </c>
      <c r="C470" s="235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09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7">
        <v>7</v>
      </c>
      <c r="P470" s="187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0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7">
        <v>6</v>
      </c>
      <c r="P471" s="187">
        <v>4</v>
      </c>
      <c r="Q471" s="15"/>
      <c r="R471" s="15"/>
    </row>
    <row r="472" spans="1:18" ht="15" x14ac:dyDescent="0.3">
      <c r="A472" s="235">
        <v>617</v>
      </c>
      <c r="B472" s="235">
        <v>61</v>
      </c>
      <c r="C472" s="235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09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2">
        <v>9</v>
      </c>
      <c r="P472" s="232">
        <v>3</v>
      </c>
      <c r="Q472" s="15"/>
      <c r="R472" s="15"/>
    </row>
    <row r="473" spans="1:18" ht="15" x14ac:dyDescent="0.3">
      <c r="A473" s="235">
        <v>617</v>
      </c>
      <c r="B473" s="235">
        <v>61</v>
      </c>
      <c r="C473" s="235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09">
        <v>3043.94</v>
      </c>
      <c r="K473" s="112">
        <v>10</v>
      </c>
      <c r="L473" s="101">
        <f>IF(K473=0,"N/A",+J474/K473)</f>
        <v>333.5</v>
      </c>
      <c r="M473" s="103"/>
      <c r="N473" s="103"/>
      <c r="O473" s="232">
        <v>10</v>
      </c>
      <c r="P473" s="232"/>
      <c r="Q473" s="15"/>
      <c r="R473" s="15"/>
    </row>
    <row r="474" spans="1:18" ht="15" x14ac:dyDescent="0.3">
      <c r="A474" s="235">
        <v>617</v>
      </c>
      <c r="B474" s="235">
        <v>61</v>
      </c>
      <c r="C474" s="235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09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2">
        <v>1</v>
      </c>
      <c r="P474" s="232">
        <v>6</v>
      </c>
      <c r="Q474" s="15"/>
      <c r="R474" s="15"/>
    </row>
    <row r="475" spans="1:18" ht="15" x14ac:dyDescent="0.3">
      <c r="A475" s="235">
        <v>617</v>
      </c>
      <c r="B475" s="235">
        <v>61</v>
      </c>
      <c r="C475" s="235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09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3"/>
      <c r="O475" s="187">
        <v>2</v>
      </c>
      <c r="P475" s="187">
        <v>5</v>
      </c>
      <c r="Q475" s="15"/>
      <c r="R475" s="15"/>
    </row>
    <row r="476" spans="1:18" ht="15" x14ac:dyDescent="0.3">
      <c r="A476" s="235">
        <v>617</v>
      </c>
      <c r="B476" s="235">
        <v>61</v>
      </c>
      <c r="C476" s="235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09">
        <v>2150</v>
      </c>
      <c r="K476" s="112">
        <v>10</v>
      </c>
      <c r="L476" s="103"/>
      <c r="M476" s="101"/>
      <c r="N476" s="101"/>
      <c r="O476" s="615">
        <v>5</v>
      </c>
      <c r="P476" s="615"/>
      <c r="Q476" s="15"/>
      <c r="R476" s="15"/>
    </row>
    <row r="477" spans="1:18" ht="15" x14ac:dyDescent="0.3">
      <c r="A477" s="235">
        <v>617</v>
      </c>
      <c r="B477" s="235">
        <v>61</v>
      </c>
      <c r="C477" s="235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09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5">
        <v>617</v>
      </c>
      <c r="B478" s="235">
        <v>61</v>
      </c>
      <c r="C478" s="235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09">
        <v>5723</v>
      </c>
      <c r="K478" s="85">
        <v>10</v>
      </c>
      <c r="L478" s="101">
        <f>IF(K478=0,"N/A",+J479/K478)</f>
        <v>413</v>
      </c>
      <c r="M478" s="101"/>
      <c r="N478" s="313"/>
      <c r="O478" s="187">
        <v>10</v>
      </c>
      <c r="P478" s="187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7"/>
      <c r="E479" s="85">
        <v>1</v>
      </c>
      <c r="F479" s="96" t="s">
        <v>39</v>
      </c>
      <c r="G479" s="227"/>
      <c r="H479" s="227"/>
      <c r="I479" s="85" t="s">
        <v>140</v>
      </c>
      <c r="J479" s="351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08"/>
      <c r="N480" s="708"/>
      <c r="O480" s="708"/>
      <c r="P480" s="708"/>
      <c r="Q480" s="15"/>
      <c r="R480" s="15"/>
    </row>
    <row r="481" spans="1:18" ht="15" x14ac:dyDescent="0.3">
      <c r="A481" s="235">
        <v>617</v>
      </c>
      <c r="B481" s="235">
        <v>61</v>
      </c>
      <c r="C481" s="235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09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7">
        <v>5</v>
      </c>
      <c r="P481" s="187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4"/>
      <c r="E482" s="98">
        <v>1</v>
      </c>
      <c r="F482" s="324" t="s">
        <v>49</v>
      </c>
      <c r="G482" s="98"/>
      <c r="H482" s="98"/>
      <c r="I482" s="98" t="s">
        <v>909</v>
      </c>
      <c r="J482" s="309">
        <v>1500</v>
      </c>
      <c r="K482" s="341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7">
        <v>7</v>
      </c>
      <c r="P482" s="187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1">
        <v>10</v>
      </c>
      <c r="L483" s="101"/>
      <c r="M483" s="101">
        <f t="shared" si="10"/>
        <v>34.416666666666664</v>
      </c>
      <c r="N483" s="101"/>
      <c r="O483" s="187">
        <v>2</v>
      </c>
      <c r="P483" s="187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1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7">
        <v>9</v>
      </c>
      <c r="P484" s="187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7"/>
      <c r="E485" s="85">
        <v>1</v>
      </c>
      <c r="F485" s="87" t="s">
        <v>18</v>
      </c>
      <c r="G485" s="227"/>
      <c r="H485" s="85" t="s">
        <v>528</v>
      </c>
      <c r="I485" s="85" t="s">
        <v>702</v>
      </c>
      <c r="J485" s="97">
        <v>3401.7</v>
      </c>
      <c r="K485" s="341">
        <v>10</v>
      </c>
      <c r="L485" s="101">
        <f t="shared" si="11"/>
        <v>510.4</v>
      </c>
      <c r="M485" s="101">
        <f t="shared" si="10"/>
        <v>27.791666666666668</v>
      </c>
      <c r="N485" s="101"/>
      <c r="O485" s="187">
        <v>7</v>
      </c>
      <c r="P485" s="187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5">
        <v>10</v>
      </c>
      <c r="L486" s="101">
        <f t="shared" si="11"/>
        <v>413</v>
      </c>
      <c r="M486" s="393">
        <f t="shared" si="10"/>
        <v>72.180249999999987</v>
      </c>
      <c r="N486" s="393"/>
      <c r="O486" s="394">
        <v>8</v>
      </c>
      <c r="P486" s="394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1">
        <v>4130</v>
      </c>
      <c r="K487" s="112">
        <v>10</v>
      </c>
      <c r="L487" s="101">
        <f t="shared" si="11"/>
        <v>229.5</v>
      </c>
      <c r="M487" s="101"/>
      <c r="N487" s="101"/>
      <c r="O487" s="187">
        <v>10</v>
      </c>
      <c r="P487" s="187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1">
        <v>10</v>
      </c>
      <c r="L488" s="101">
        <f t="shared" si="11"/>
        <v>333.5</v>
      </c>
      <c r="M488" s="101"/>
      <c r="N488" s="101"/>
      <c r="O488" s="187">
        <v>10</v>
      </c>
      <c r="P488" s="187"/>
      <c r="Q488" s="15"/>
      <c r="R488" s="15"/>
    </row>
    <row r="489" spans="1:18" ht="15.75" x14ac:dyDescent="0.3">
      <c r="A489" s="235">
        <v>617</v>
      </c>
      <c r="B489" s="235">
        <v>61</v>
      </c>
      <c r="C489" s="235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1">
        <v>10</v>
      </c>
      <c r="L489" s="393">
        <f t="shared" si="11"/>
        <v>866.1629999999999</v>
      </c>
      <c r="M489" s="101">
        <f>IF(K492=0,"N/A",+L492/12)</f>
        <v>24.091666666666669</v>
      </c>
      <c r="N489" s="101"/>
      <c r="O489" s="187">
        <v>2</v>
      </c>
      <c r="P489" s="187">
        <v>5</v>
      </c>
      <c r="Q489" s="15"/>
      <c r="R489" s="15"/>
    </row>
    <row r="490" spans="1:18" ht="15.75" x14ac:dyDescent="0.3">
      <c r="A490" s="451">
        <v>617</v>
      </c>
      <c r="B490" s="451">
        <v>61</v>
      </c>
      <c r="C490" s="451">
        <v>617</v>
      </c>
      <c r="D490" s="451"/>
      <c r="E490" s="451">
        <v>1</v>
      </c>
      <c r="F490" s="457" t="s">
        <v>347</v>
      </c>
      <c r="G490" s="390"/>
      <c r="H490" s="389" t="s">
        <v>19</v>
      </c>
      <c r="I490" s="85" t="s">
        <v>702</v>
      </c>
      <c r="J490" s="391">
        <v>8661.6299999999992</v>
      </c>
      <c r="K490" s="341">
        <v>10</v>
      </c>
      <c r="L490" s="101"/>
      <c r="M490" s="101">
        <f>IF(K493=0,"N/A",+L493/12)</f>
        <v>22.33</v>
      </c>
      <c r="N490" s="101"/>
      <c r="O490" s="187">
        <v>5</v>
      </c>
      <c r="P490" s="187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1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7">
        <v>7</v>
      </c>
      <c r="P491" s="187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5">
        <v>10</v>
      </c>
      <c r="L492" s="101">
        <f>IF(K492=0,"N/A",+J493/K492)</f>
        <v>289.10000000000002</v>
      </c>
      <c r="M492" s="101"/>
      <c r="N492" s="101"/>
      <c r="O492" s="187">
        <v>10</v>
      </c>
      <c r="P492" s="187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1">
        <v>2891</v>
      </c>
      <c r="K493" s="341">
        <v>10</v>
      </c>
      <c r="L493" s="101">
        <f>IF(K493=0,"N/A",+J494/K493)</f>
        <v>267.95999999999998</v>
      </c>
      <c r="M493" s="708"/>
      <c r="N493" s="708"/>
      <c r="O493" s="708"/>
      <c r="P493" s="708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7"/>
      <c r="E494" s="85">
        <v>1</v>
      </c>
      <c r="F494" s="87" t="s">
        <v>139</v>
      </c>
      <c r="G494" s="227"/>
      <c r="H494" s="85" t="s">
        <v>42</v>
      </c>
      <c r="I494" s="85" t="s">
        <v>702</v>
      </c>
      <c r="J494" s="97">
        <v>2679.6</v>
      </c>
      <c r="K494" s="341">
        <v>10</v>
      </c>
      <c r="L494" s="101">
        <f>IF(K494=0,"N/A",+J495/K494)</f>
        <v>1780</v>
      </c>
      <c r="M494" s="707"/>
      <c r="N494" s="707"/>
      <c r="O494" s="707"/>
      <c r="P494" s="707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1">
        <v>10</v>
      </c>
      <c r="L495" s="101"/>
      <c r="M495" s="103"/>
      <c r="N495" s="103"/>
      <c r="O495" s="232">
        <v>10</v>
      </c>
      <c r="P495" s="232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1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7">
        <v>4</v>
      </c>
      <c r="P496" s="187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1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7">
        <v>4</v>
      </c>
      <c r="P497" s="187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7">
        <v>3</v>
      </c>
      <c r="P498" s="187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1">
        <v>10</v>
      </c>
      <c r="L499" s="101">
        <f>IF(K499=0,"N/A",+J500/K499)</f>
        <v>626.4</v>
      </c>
      <c r="M499" s="101"/>
      <c r="N499" s="101"/>
      <c r="O499" s="187">
        <v>10</v>
      </c>
      <c r="P499" s="187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0"/>
      <c r="E500" s="85">
        <v>1</v>
      </c>
      <c r="F500" s="87" t="s">
        <v>695</v>
      </c>
      <c r="G500" s="260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7">
        <v>6</v>
      </c>
      <c r="P500" s="187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0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7">
        <v>10</v>
      </c>
      <c r="P501" s="187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7">
        <v>4</v>
      </c>
      <c r="P502" s="187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1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1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0"/>
      <c r="H506" s="85"/>
      <c r="I506" s="85" t="s">
        <v>29</v>
      </c>
      <c r="J506" s="111">
        <v>17219.04</v>
      </c>
      <c r="K506" s="375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0"/>
      <c r="H507" s="373" t="s">
        <v>1024</v>
      </c>
      <c r="I507" s="85" t="s">
        <v>580</v>
      </c>
      <c r="J507" s="722">
        <v>9053.44</v>
      </c>
      <c r="K507" s="341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3"/>
      <c r="E508" s="373">
        <v>1</v>
      </c>
      <c r="F508" s="87" t="s">
        <v>45</v>
      </c>
      <c r="G508" s="373"/>
      <c r="H508" s="85" t="s">
        <v>787</v>
      </c>
      <c r="I508" s="85" t="s">
        <v>580</v>
      </c>
      <c r="J508" s="517">
        <v>1675.01</v>
      </c>
      <c r="K508" s="341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0"/>
      <c r="E509" s="85">
        <v>1</v>
      </c>
      <c r="F509" s="87" t="s">
        <v>784</v>
      </c>
      <c r="G509" s="85"/>
      <c r="H509" s="85"/>
      <c r="I509" s="85" t="s">
        <v>580</v>
      </c>
      <c r="J509" s="517">
        <v>9338</v>
      </c>
      <c r="K509" s="341">
        <v>10</v>
      </c>
      <c r="L509" s="101">
        <f t="shared" si="13"/>
        <v>522</v>
      </c>
      <c r="M509" s="101"/>
      <c r="N509" s="101"/>
      <c r="O509" s="187">
        <v>10</v>
      </c>
      <c r="P509" s="187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0"/>
      <c r="E510" s="85">
        <v>1</v>
      </c>
      <c r="F510" s="87" t="s">
        <v>778</v>
      </c>
      <c r="G510" s="85"/>
      <c r="H510" s="85"/>
      <c r="I510" s="85" t="s">
        <v>580</v>
      </c>
      <c r="J510" s="517">
        <v>5220</v>
      </c>
      <c r="K510" s="341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7">
        <v>7</v>
      </c>
      <c r="P510" s="187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0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7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7">
        <v>8</v>
      </c>
      <c r="P511" s="187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6"/>
      <c r="E512" s="92">
        <v>1</v>
      </c>
      <c r="F512" s="93" t="s">
        <v>693</v>
      </c>
      <c r="G512" s="566"/>
      <c r="H512" s="92"/>
      <c r="I512" s="85" t="s">
        <v>694</v>
      </c>
      <c r="J512" s="591">
        <v>10804.26</v>
      </c>
      <c r="K512" s="341">
        <v>10</v>
      </c>
      <c r="L512" s="101"/>
      <c r="M512" s="726"/>
      <c r="N512" s="726"/>
      <c r="O512" s="215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1">
        <v>10</v>
      </c>
      <c r="L513" s="101">
        <f>IF(K513=0,"N/A",+J514/K513)</f>
        <v>396.27</v>
      </c>
      <c r="M513" s="725"/>
      <c r="N513" s="725"/>
      <c r="O513" s="614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1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2">
        <v>8</v>
      </c>
      <c r="P514" s="232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1">
        <v>10</v>
      </c>
      <c r="L515" s="726"/>
      <c r="M515" s="101">
        <f t="shared" si="14"/>
        <v>14.166666666666666</v>
      </c>
      <c r="N515" s="101"/>
      <c r="O515" s="187">
        <v>9</v>
      </c>
      <c r="P515" s="187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5"/>
      <c r="M516" s="101">
        <f t="shared" si="14"/>
        <v>498.33333333333331</v>
      </c>
      <c r="N516" s="101"/>
      <c r="O516" s="215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5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5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1">
        <v>10</v>
      </c>
      <c r="L519" s="101">
        <f t="shared" si="15"/>
        <v>5980</v>
      </c>
      <c r="M519" s="101">
        <f t="shared" si="14"/>
        <v>3125</v>
      </c>
      <c r="N519" s="101"/>
      <c r="O519" s="215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1">
        <v>10</v>
      </c>
      <c r="L520" s="101">
        <f t="shared" si="15"/>
        <v>3148.3599999999997</v>
      </c>
      <c r="M520" s="101">
        <f t="shared" si="14"/>
        <v>625</v>
      </c>
      <c r="N520" s="101"/>
      <c r="O520" s="215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1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5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1">
        <v>10</v>
      </c>
      <c r="L522" s="101">
        <f t="shared" si="15"/>
        <v>37500</v>
      </c>
      <c r="M522" s="101">
        <f t="shared" si="14"/>
        <v>602.22975000000008</v>
      </c>
      <c r="N522" s="101"/>
      <c r="O522" s="215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1">
        <v>10</v>
      </c>
      <c r="L523" s="101">
        <f t="shared" si="15"/>
        <v>7500</v>
      </c>
      <c r="M523" s="101">
        <f t="shared" si="14"/>
        <v>698.75124999999991</v>
      </c>
      <c r="N523" s="101"/>
      <c r="O523" s="187">
        <v>6</v>
      </c>
      <c r="P523" s="187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5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5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5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7">
        <v>4</v>
      </c>
      <c r="P527" s="187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7">
        <v>7</v>
      </c>
      <c r="P528" s="187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7">
        <v>7</v>
      </c>
      <c r="P529" s="187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7">
        <v>10</v>
      </c>
      <c r="P530" s="187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7">
        <v>10</v>
      </c>
      <c r="P531" s="187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7">
        <v>7</v>
      </c>
      <c r="P532" s="187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59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7">
        <v>10</v>
      </c>
      <c r="P533" s="187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7">
        <v>10</v>
      </c>
      <c r="P534" s="187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7">
        <v>6</v>
      </c>
      <c r="P535" s="187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7">
        <v>10</v>
      </c>
      <c r="P536" s="187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7">
        <v>10</v>
      </c>
      <c r="P537" s="187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7">
        <v>10</v>
      </c>
      <c r="P538" s="187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7">
        <v>9</v>
      </c>
      <c r="P539" s="187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7">
        <v>5</v>
      </c>
      <c r="P540" s="187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7">
        <v>10</v>
      </c>
      <c r="P541" s="187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7">
        <v>6</v>
      </c>
      <c r="P542" s="187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7">
        <v>2</v>
      </c>
      <c r="P543" s="187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0"/>
      <c r="E544" s="85">
        <v>1</v>
      </c>
      <c r="F544" s="87" t="s">
        <v>25</v>
      </c>
      <c r="G544" s="260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7">
        <v>6</v>
      </c>
      <c r="P544" s="187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7">
        <v>8</v>
      </c>
      <c r="P545" s="187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7">
        <v>8</v>
      </c>
      <c r="P546" s="187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7">
        <v>10</v>
      </c>
      <c r="P547" s="755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7">
        <v>10</v>
      </c>
      <c r="P548" s="187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7">
        <v>6</v>
      </c>
      <c r="P549" s="187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7">
        <v>6</v>
      </c>
      <c r="P550" s="187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7">
        <v>8</v>
      </c>
      <c r="P551" s="187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7">
        <v>7</v>
      </c>
      <c r="P552" s="187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7">
        <v>10</v>
      </c>
      <c r="P553" s="187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0"/>
      <c r="H554" s="259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2">
        <v>4</v>
      </c>
      <c r="P554" s="232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59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2">
        <v>10</v>
      </c>
      <c r="P555" s="232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59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7">
        <v>10</v>
      </c>
      <c r="P556" s="187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7">
        <v>9</v>
      </c>
      <c r="P557" s="187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2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88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7">
        <v>9</v>
      </c>
      <c r="P558" s="187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7">
        <v>7</v>
      </c>
      <c r="P559" s="187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7">
        <v>10</v>
      </c>
      <c r="P560" s="232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7">
        <v>10</v>
      </c>
      <c r="P561" s="232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6"/>
      <c r="E562" s="85">
        <v>1</v>
      </c>
      <c r="F562" s="87" t="s">
        <v>168</v>
      </c>
      <c r="G562" s="85"/>
      <c r="H562" s="259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7">
        <v>10</v>
      </c>
      <c r="P562" s="187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1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7">
        <v>10</v>
      </c>
      <c r="P563" s="187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7">
        <v>4</v>
      </c>
      <c r="P564" s="187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7">
        <v>5</v>
      </c>
      <c r="P565" s="187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59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7">
        <v>10</v>
      </c>
      <c r="P566" s="187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7">
        <v>2</v>
      </c>
      <c r="P567" s="187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0"/>
      <c r="E568" s="85">
        <v>1</v>
      </c>
      <c r="F568" s="87" t="s">
        <v>25</v>
      </c>
      <c r="G568" s="260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5">
        <v>7</v>
      </c>
      <c r="P568" s="615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0"/>
      <c r="E569" s="85">
        <v>1</v>
      </c>
      <c r="F569" s="87" t="s">
        <v>55</v>
      </c>
      <c r="G569" s="260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7">
        <v>10</v>
      </c>
      <c r="P569" s="187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7">
        <v>6</v>
      </c>
      <c r="P572" s="187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0">
        <v>10</v>
      </c>
      <c r="L573" s="161"/>
      <c r="M573" s="101">
        <f t="shared" si="16"/>
        <v>22.33</v>
      </c>
      <c r="N573" s="101"/>
      <c r="O573" s="187">
        <v>5</v>
      </c>
      <c r="P573" s="187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69">
        <v>9860.93</v>
      </c>
      <c r="K574" s="170">
        <v>10</v>
      </c>
      <c r="L574" s="161"/>
      <c r="M574" s="101">
        <f t="shared" si="16"/>
        <v>110.71133333333334</v>
      </c>
      <c r="N574" s="101"/>
      <c r="O574" s="187">
        <v>5</v>
      </c>
      <c r="P574" s="187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69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7">
        <v>5</v>
      </c>
      <c r="P575" s="187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7">
        <v>6</v>
      </c>
      <c r="P576" s="187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0"/>
      <c r="E577" s="85">
        <v>1</v>
      </c>
      <c r="F577" s="87" t="s">
        <v>139</v>
      </c>
      <c r="G577" s="260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7">
        <v>8</v>
      </c>
      <c r="P577" s="187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0"/>
      <c r="E578" s="85">
        <v>2</v>
      </c>
      <c r="F578" s="87" t="s">
        <v>541</v>
      </c>
      <c r="G578" s="260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7">
        <v>10</v>
      </c>
      <c r="P578" s="187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0"/>
      <c r="E579" s="85">
        <v>1</v>
      </c>
      <c r="F579" s="87" t="s">
        <v>542</v>
      </c>
      <c r="G579" s="260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7">
        <v>6</v>
      </c>
      <c r="P579" s="187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0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7">
        <v>8</v>
      </c>
      <c r="P580" s="187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7"/>
      <c r="H581" s="98" t="s">
        <v>24</v>
      </c>
      <c r="I581" s="85" t="s">
        <v>170</v>
      </c>
      <c r="J581" s="362">
        <v>3024</v>
      </c>
      <c r="K581" s="95">
        <v>10</v>
      </c>
      <c r="L581" s="101"/>
      <c r="M581" s="101"/>
      <c r="N581" s="101"/>
      <c r="O581" s="187">
        <v>10</v>
      </c>
      <c r="P581" s="187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8"/>
      <c r="E582" s="85">
        <v>1</v>
      </c>
      <c r="F582" s="87" t="s">
        <v>172</v>
      </c>
      <c r="G582" s="324"/>
      <c r="H582" s="98"/>
      <c r="I582" s="85" t="s">
        <v>170</v>
      </c>
      <c r="J582" s="362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7">
        <v>3</v>
      </c>
      <c r="P582" s="187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4"/>
      <c r="H583" s="98" t="s">
        <v>442</v>
      </c>
      <c r="I583" s="85" t="s">
        <v>443</v>
      </c>
      <c r="J583" s="362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7">
        <v>3</v>
      </c>
      <c r="P583" s="187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4"/>
      <c r="H584" s="98" t="s">
        <v>19</v>
      </c>
      <c r="I584" s="85" t="s">
        <v>443</v>
      </c>
      <c r="J584" s="362">
        <v>1780</v>
      </c>
      <c r="K584" s="95">
        <v>10</v>
      </c>
      <c r="L584" s="101"/>
      <c r="M584" s="101"/>
      <c r="N584" s="101"/>
      <c r="O584" s="187">
        <v>10</v>
      </c>
      <c r="P584" s="187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4"/>
      <c r="H585" s="98"/>
      <c r="I585" s="85" t="s">
        <v>443</v>
      </c>
      <c r="J585" s="362">
        <v>1200</v>
      </c>
      <c r="K585" s="95">
        <v>10</v>
      </c>
      <c r="L585" s="101">
        <f>IF(K585=0,"N/A",+J586/K585)</f>
        <v>1721.904</v>
      </c>
      <c r="M585" s="101"/>
      <c r="N585" s="101"/>
      <c r="O585" s="187">
        <v>10</v>
      </c>
      <c r="P585" s="187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7"/>
      <c r="H586" s="98" t="s">
        <v>204</v>
      </c>
      <c r="I586" s="85" t="s">
        <v>936</v>
      </c>
      <c r="J586" s="362">
        <v>17219.04</v>
      </c>
      <c r="K586" s="95">
        <v>3</v>
      </c>
      <c r="L586" s="101"/>
      <c r="M586" s="101"/>
      <c r="N586" s="101"/>
      <c r="O586" s="187">
        <v>10</v>
      </c>
      <c r="P586" s="187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2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7">
        <v>9</v>
      </c>
      <c r="P587" s="187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2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7">
        <v>9</v>
      </c>
      <c r="P588" s="187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2">
        <v>5329.62</v>
      </c>
      <c r="K589" s="95">
        <v>10</v>
      </c>
      <c r="L589" s="101"/>
      <c r="M589" s="101"/>
      <c r="N589" s="101"/>
      <c r="O589" s="187">
        <v>10</v>
      </c>
      <c r="P589" s="187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2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7">
        <v>10</v>
      </c>
      <c r="P590" s="187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2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7">
        <v>10</v>
      </c>
      <c r="P591" s="187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2">
        <v>3099.99</v>
      </c>
      <c r="K592" s="95">
        <v>10</v>
      </c>
      <c r="L592" s="101"/>
      <c r="M592" s="101">
        <f>IF(K595=0,"N/A",+L595/12)</f>
        <v>15.375</v>
      </c>
      <c r="N592" s="101"/>
      <c r="O592" s="187">
        <v>9</v>
      </c>
      <c r="P592" s="187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2">
        <v>2494</v>
      </c>
      <c r="K593" s="95">
        <v>10</v>
      </c>
      <c r="L593" s="101"/>
      <c r="M593" s="101">
        <f>IF(K596=0,"N/A",+L596/12)</f>
        <v>22.20675</v>
      </c>
      <c r="N593" s="101"/>
      <c r="O593" s="187">
        <v>8</v>
      </c>
      <c r="P593" s="187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59">
        <v>1</v>
      </c>
      <c r="F594" s="87" t="s">
        <v>25</v>
      </c>
      <c r="G594" s="547"/>
      <c r="H594" s="98" t="s">
        <v>211</v>
      </c>
      <c r="I594" s="85" t="s">
        <v>936</v>
      </c>
      <c r="J594" s="362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7">
        <v>8</v>
      </c>
      <c r="P594" s="187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4" t="s">
        <v>25</v>
      </c>
      <c r="G595" s="98"/>
      <c r="H595" s="98" t="s">
        <v>211</v>
      </c>
      <c r="I595" s="85" t="s">
        <v>936</v>
      </c>
      <c r="J595" s="362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7">
        <v>10</v>
      </c>
      <c r="P595" s="187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2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7">
        <v>5</v>
      </c>
      <c r="P596" s="187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2">
        <v>2664.81</v>
      </c>
      <c r="K597" s="95">
        <v>10</v>
      </c>
      <c r="L597" s="101">
        <f>IF(K597=0,"N/A",+J598/K597)</f>
        <v>309.488</v>
      </c>
      <c r="M597" s="101"/>
      <c r="N597" s="101"/>
      <c r="O597" s="187">
        <v>10</v>
      </c>
      <c r="P597" s="187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2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7">
        <v>10</v>
      </c>
      <c r="P598" s="187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2">
        <v>8113.74</v>
      </c>
      <c r="K599" s="95">
        <v>10</v>
      </c>
      <c r="L599" s="101"/>
      <c r="M599" s="101"/>
      <c r="N599" s="101"/>
      <c r="O599" s="187">
        <v>10</v>
      </c>
      <c r="P599" s="187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2">
        <v>1500</v>
      </c>
      <c r="K600" s="95">
        <v>10</v>
      </c>
      <c r="L600" s="101"/>
      <c r="M600" s="101"/>
      <c r="N600" s="101"/>
      <c r="O600" s="187">
        <v>10</v>
      </c>
      <c r="P600" s="187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2">
        <v>900</v>
      </c>
      <c r="K601" s="95">
        <v>10</v>
      </c>
      <c r="L601" s="101"/>
      <c r="M601" s="708"/>
      <c r="N601" s="708"/>
      <c r="O601" s="708"/>
      <c r="P601" s="708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2">
        <v>2494</v>
      </c>
      <c r="K602" s="95">
        <v>10</v>
      </c>
      <c r="L602" s="101"/>
      <c r="M602" s="708"/>
      <c r="N602" s="708"/>
      <c r="O602" s="708"/>
      <c r="P602" s="708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2">
        <v>4714.9399999999996</v>
      </c>
      <c r="K603" s="112">
        <v>10</v>
      </c>
      <c r="L603" s="101"/>
      <c r="M603" s="708"/>
      <c r="N603" s="708"/>
      <c r="O603" s="708"/>
      <c r="P603" s="708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08"/>
      <c r="N604" s="708"/>
      <c r="O604" s="708"/>
      <c r="P604" s="708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08"/>
      <c r="N605" s="708"/>
      <c r="O605" s="708"/>
      <c r="P605" s="708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08"/>
      <c r="N606" s="708"/>
      <c r="O606" s="708"/>
      <c r="P606" s="708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08"/>
      <c r="N607" s="708"/>
      <c r="O607" s="708"/>
      <c r="P607" s="708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08"/>
      <c r="N608" s="708"/>
      <c r="O608" s="708"/>
      <c r="P608" s="708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08"/>
      <c r="N609" s="708"/>
      <c r="O609" s="708"/>
      <c r="P609" s="708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08"/>
      <c r="N610" s="708"/>
      <c r="O610" s="708"/>
      <c r="P610" s="708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08"/>
      <c r="N611" s="708"/>
      <c r="O611" s="708"/>
      <c r="P611" s="708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08"/>
      <c r="N612" s="708"/>
      <c r="O612" s="708"/>
      <c r="P612" s="708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08"/>
      <c r="N613" s="708"/>
      <c r="O613" s="708"/>
      <c r="P613" s="708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08"/>
      <c r="N614" s="708"/>
      <c r="O614" s="708"/>
      <c r="P614" s="708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08"/>
      <c r="N615" s="708"/>
      <c r="O615" s="708"/>
      <c r="P615" s="708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08"/>
      <c r="N616" s="708"/>
      <c r="O616" s="708"/>
      <c r="P616" s="708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08"/>
      <c r="N617" s="708"/>
      <c r="O617" s="708"/>
      <c r="P617" s="708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08"/>
      <c r="N618" s="708"/>
      <c r="O618" s="708"/>
      <c r="P618" s="708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0"/>
      <c r="E619" s="85">
        <v>28</v>
      </c>
      <c r="F619" s="87" t="s">
        <v>1103</v>
      </c>
      <c r="G619" s="373"/>
      <c r="H619" s="85"/>
      <c r="I619" s="85" t="s">
        <v>551</v>
      </c>
      <c r="J619" s="111">
        <v>320184.58</v>
      </c>
      <c r="K619" s="112">
        <v>10</v>
      </c>
      <c r="L619" s="101"/>
      <c r="M619" s="708"/>
      <c r="N619" s="708"/>
      <c r="O619" s="708"/>
      <c r="P619" s="708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08"/>
      <c r="N620" s="708"/>
      <c r="O620" s="708"/>
      <c r="P620" s="708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08"/>
      <c r="N621" s="708"/>
      <c r="O621" s="708"/>
      <c r="P621" s="708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08"/>
      <c r="N622" s="708"/>
      <c r="O622" s="708"/>
      <c r="P622" s="708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08"/>
      <c r="N623" s="708"/>
      <c r="O623" s="708"/>
      <c r="P623" s="708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08"/>
      <c r="N624" s="708"/>
      <c r="O624" s="708"/>
      <c r="P624" s="708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08"/>
      <c r="N625" s="708"/>
      <c r="O625" s="708"/>
      <c r="P625" s="708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08"/>
      <c r="N626" s="708"/>
      <c r="O626" s="708"/>
      <c r="P626" s="708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08"/>
      <c r="N627" s="708"/>
      <c r="O627" s="708"/>
      <c r="P627" s="708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08"/>
      <c r="N628" s="708"/>
      <c r="O628" s="708"/>
      <c r="P628" s="708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08"/>
      <c r="N629" s="708"/>
      <c r="O629" s="708"/>
      <c r="P629" s="708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08"/>
      <c r="N630" s="708"/>
      <c r="O630" s="708"/>
      <c r="P630" s="708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08"/>
      <c r="N631" s="708"/>
      <c r="O631" s="708"/>
      <c r="P631" s="708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08"/>
      <c r="N632" s="708"/>
      <c r="O632" s="708"/>
      <c r="P632" s="708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08"/>
      <c r="N633" s="708"/>
      <c r="O633" s="708"/>
      <c r="P633" s="708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08"/>
      <c r="N634" s="708"/>
      <c r="O634" s="708"/>
      <c r="P634" s="708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08"/>
      <c r="N635" s="708"/>
      <c r="O635" s="708"/>
      <c r="P635" s="708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08"/>
      <c r="N636" s="708"/>
      <c r="O636" s="708"/>
      <c r="P636" s="708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0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08"/>
      <c r="N637" s="708"/>
      <c r="O637" s="708"/>
      <c r="P637" s="708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0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08"/>
      <c r="N638" s="708"/>
      <c r="O638" s="708"/>
      <c r="P638" s="708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0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08"/>
      <c r="N639" s="708"/>
      <c r="O639" s="708"/>
      <c r="P639" s="708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0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08"/>
      <c r="N640" s="708"/>
      <c r="O640" s="708"/>
      <c r="P640" s="708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0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08"/>
      <c r="N641" s="708"/>
      <c r="O641" s="708"/>
      <c r="P641" s="708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0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08"/>
      <c r="N642" s="708"/>
      <c r="O642" s="708"/>
      <c r="P642" s="708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0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08"/>
      <c r="N643" s="708"/>
      <c r="O643" s="708"/>
      <c r="P643" s="708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0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08"/>
      <c r="N644" s="708"/>
      <c r="O644" s="708"/>
      <c r="P644" s="708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0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08"/>
      <c r="N645" s="708"/>
      <c r="O645" s="708"/>
      <c r="P645" s="708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0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08"/>
      <c r="N646" s="708"/>
      <c r="O646" s="708"/>
      <c r="P646" s="708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0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08"/>
      <c r="N647" s="708"/>
      <c r="O647" s="708"/>
      <c r="P647" s="708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08"/>
      <c r="N648" s="708"/>
      <c r="O648" s="708"/>
      <c r="P648" s="708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08"/>
      <c r="N649" s="708"/>
      <c r="O649" s="708"/>
      <c r="P649" s="708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08"/>
      <c r="N650" s="708"/>
      <c r="O650" s="708"/>
      <c r="P650" s="708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08"/>
      <c r="N651" s="708"/>
      <c r="O651" s="708"/>
      <c r="P651" s="708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08"/>
      <c r="N652" s="708"/>
      <c r="O652" s="708"/>
      <c r="P652" s="708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08"/>
      <c r="N653" s="708"/>
      <c r="O653" s="708"/>
      <c r="P653" s="708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08"/>
      <c r="N654" s="708"/>
      <c r="O654" s="708"/>
      <c r="P654" s="708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08"/>
      <c r="N655" s="708"/>
      <c r="O655" s="708"/>
      <c r="P655" s="708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08"/>
      <c r="N656" s="708"/>
      <c r="O656" s="708"/>
      <c r="P656" s="708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08"/>
      <c r="N657" s="708"/>
      <c r="O657" s="708"/>
      <c r="P657" s="708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08"/>
      <c r="N658" s="708"/>
      <c r="O658" s="708"/>
      <c r="P658" s="708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08"/>
      <c r="N659" s="708"/>
      <c r="O659" s="708"/>
      <c r="P659" s="708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08"/>
      <c r="N660" s="708"/>
      <c r="O660" s="708"/>
      <c r="P660" s="708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08"/>
      <c r="N661" s="708"/>
      <c r="O661" s="708"/>
      <c r="P661" s="708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08"/>
      <c r="N662" s="708"/>
      <c r="O662" s="708"/>
      <c r="P662" s="708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08"/>
      <c r="N663" s="708"/>
      <c r="O663" s="708"/>
      <c r="P663" s="708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08"/>
      <c r="N664" s="708"/>
      <c r="O664" s="708"/>
      <c r="P664" s="708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08"/>
      <c r="N665" s="708"/>
      <c r="O665" s="708"/>
      <c r="P665" s="708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08"/>
      <c r="N666" s="708"/>
      <c r="O666" s="708"/>
      <c r="P666" s="708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08"/>
      <c r="N667" s="708"/>
      <c r="O667" s="708"/>
      <c r="P667" s="708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08"/>
      <c r="N668" s="708"/>
      <c r="O668" s="708"/>
      <c r="P668" s="708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08"/>
      <c r="N669" s="708"/>
      <c r="O669" s="708"/>
      <c r="P669" s="708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08"/>
      <c r="N670" s="708"/>
      <c r="O670" s="708"/>
      <c r="P670" s="708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08"/>
      <c r="N671" s="708"/>
      <c r="O671" s="708"/>
      <c r="P671" s="708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08"/>
      <c r="N672" s="708"/>
      <c r="O672" s="708"/>
      <c r="P672" s="708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08"/>
      <c r="N673" s="708"/>
      <c r="O673" s="708"/>
      <c r="P673" s="708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08"/>
      <c r="N674" s="708"/>
      <c r="O674" s="708"/>
      <c r="P674" s="708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08"/>
      <c r="N675" s="708"/>
      <c r="O675" s="708"/>
      <c r="P675" s="708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08"/>
      <c r="N676" s="708"/>
      <c r="O676" s="708"/>
      <c r="P676" s="708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08"/>
      <c r="N677" s="708"/>
      <c r="O677" s="708"/>
      <c r="P677" s="708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08"/>
      <c r="N678" s="708"/>
      <c r="O678" s="708"/>
      <c r="P678" s="708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08"/>
      <c r="N679" s="708"/>
      <c r="O679" s="708"/>
      <c r="P679" s="708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08"/>
      <c r="N680" s="708"/>
      <c r="O680" s="708"/>
      <c r="P680" s="708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08"/>
      <c r="N681" s="708"/>
      <c r="O681" s="708"/>
      <c r="P681" s="708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08"/>
      <c r="N682" s="708"/>
      <c r="O682" s="708"/>
      <c r="P682" s="708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08"/>
      <c r="N683" s="708"/>
      <c r="O683" s="708"/>
      <c r="P683" s="708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08"/>
      <c r="N684" s="708"/>
      <c r="O684" s="708"/>
      <c r="P684" s="708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0"/>
      <c r="H685" s="260"/>
      <c r="I685" s="85" t="s">
        <v>224</v>
      </c>
      <c r="J685" s="111">
        <v>1382.4</v>
      </c>
      <c r="K685" s="112">
        <v>10</v>
      </c>
      <c r="L685" s="101"/>
      <c r="M685" s="708"/>
      <c r="N685" s="708"/>
      <c r="O685" s="708"/>
      <c r="P685" s="708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0"/>
      <c r="H686" s="260"/>
      <c r="I686" s="85" t="s">
        <v>224</v>
      </c>
      <c r="J686" s="111">
        <v>1382.4</v>
      </c>
      <c r="K686" s="112">
        <v>10</v>
      </c>
      <c r="L686" s="101"/>
      <c r="M686" s="708"/>
      <c r="N686" s="708"/>
      <c r="O686" s="708"/>
      <c r="P686" s="708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08"/>
      <c r="N687" s="708"/>
      <c r="O687" s="708"/>
      <c r="P687" s="708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08"/>
      <c r="N688" s="708"/>
      <c r="O688" s="708"/>
      <c r="P688" s="708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08"/>
      <c r="N689" s="708"/>
      <c r="O689" s="708"/>
      <c r="P689" s="708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08"/>
      <c r="N690" s="708"/>
      <c r="O690" s="708"/>
      <c r="P690" s="708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08"/>
      <c r="N691" s="708"/>
      <c r="O691" s="708"/>
      <c r="P691" s="708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08"/>
      <c r="N692" s="708"/>
      <c r="O692" s="708"/>
      <c r="P692" s="708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08"/>
      <c r="N693" s="708"/>
      <c r="O693" s="708"/>
      <c r="P693" s="708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08"/>
      <c r="N694" s="708"/>
      <c r="O694" s="708"/>
      <c r="P694" s="708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08"/>
      <c r="N695" s="708"/>
      <c r="O695" s="708"/>
      <c r="P695" s="708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08"/>
      <c r="N696" s="708"/>
      <c r="O696" s="708"/>
      <c r="P696" s="708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08"/>
      <c r="N697" s="708"/>
      <c r="O697" s="708"/>
      <c r="P697" s="708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08"/>
      <c r="N698" s="708"/>
      <c r="O698" s="708"/>
      <c r="P698" s="708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08"/>
      <c r="N699" s="708"/>
      <c r="O699" s="708"/>
      <c r="P699" s="708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08"/>
      <c r="N700" s="708"/>
      <c r="O700" s="708"/>
      <c r="P700" s="708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08"/>
      <c r="N701" s="708"/>
      <c r="O701" s="708"/>
      <c r="P701" s="708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08"/>
      <c r="N702" s="708"/>
      <c r="O702" s="708"/>
      <c r="P702" s="708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08"/>
      <c r="N703" s="708"/>
      <c r="O703" s="708"/>
      <c r="P703" s="708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08"/>
      <c r="N704" s="708"/>
      <c r="O704" s="708"/>
      <c r="P704" s="708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08"/>
      <c r="N705" s="708"/>
      <c r="O705" s="708"/>
      <c r="P705" s="708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08"/>
      <c r="N706" s="708"/>
      <c r="O706" s="708"/>
      <c r="P706" s="708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08"/>
      <c r="N707" s="708"/>
      <c r="O707" s="708"/>
      <c r="P707" s="708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08"/>
      <c r="N708" s="708"/>
      <c r="O708" s="708"/>
      <c r="P708" s="708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08"/>
      <c r="N709" s="708"/>
      <c r="O709" s="708"/>
      <c r="P709" s="708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08"/>
      <c r="N710" s="708"/>
      <c r="O710" s="708"/>
      <c r="P710" s="708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08"/>
      <c r="N711" s="708"/>
      <c r="O711" s="708"/>
      <c r="P711" s="708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08"/>
      <c r="N712" s="708"/>
      <c r="O712" s="708"/>
      <c r="P712" s="708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08"/>
      <c r="N713" s="708"/>
      <c r="O713" s="708"/>
      <c r="P713" s="708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08"/>
      <c r="N714" s="708"/>
      <c r="O714" s="708"/>
      <c r="P714" s="708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08"/>
      <c r="N715" s="708"/>
      <c r="O715" s="708"/>
      <c r="P715" s="708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08"/>
      <c r="N716" s="708"/>
      <c r="O716" s="708"/>
      <c r="P716" s="708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08"/>
      <c r="N717" s="708"/>
      <c r="O717" s="708"/>
      <c r="P717" s="708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08"/>
      <c r="N718" s="708"/>
      <c r="O718" s="708"/>
      <c r="P718" s="708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08"/>
      <c r="N719" s="708"/>
      <c r="O719" s="708"/>
      <c r="P719" s="708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08"/>
      <c r="N720" s="708"/>
      <c r="O720" s="708"/>
      <c r="P720" s="708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08"/>
      <c r="N721" s="708"/>
      <c r="O721" s="708"/>
      <c r="P721" s="708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08"/>
      <c r="N722" s="708"/>
      <c r="O722" s="708"/>
      <c r="P722" s="708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08"/>
      <c r="N723" s="708"/>
      <c r="O723" s="708"/>
      <c r="P723" s="708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08"/>
      <c r="N724" s="708"/>
      <c r="O724" s="708"/>
      <c r="P724" s="708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08"/>
      <c r="N725" s="708"/>
      <c r="O725" s="708"/>
      <c r="P725" s="708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08"/>
      <c r="N726" s="708"/>
      <c r="O726" s="708"/>
      <c r="P726" s="708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08"/>
      <c r="N727" s="708"/>
      <c r="O727" s="708"/>
      <c r="P727" s="708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08"/>
      <c r="N728" s="708"/>
      <c r="O728" s="708"/>
      <c r="P728" s="708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08"/>
      <c r="N729" s="708"/>
      <c r="O729" s="708"/>
      <c r="P729" s="708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08"/>
      <c r="N730" s="708"/>
      <c r="O730" s="708"/>
      <c r="P730" s="708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08"/>
      <c r="N731" s="708"/>
      <c r="O731" s="708"/>
      <c r="P731" s="708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08"/>
      <c r="N732" s="708"/>
      <c r="O732" s="708"/>
      <c r="P732" s="708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08"/>
      <c r="N733" s="708"/>
      <c r="O733" s="708"/>
      <c r="P733" s="708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08"/>
      <c r="N734" s="708"/>
      <c r="O734" s="708"/>
      <c r="P734" s="708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08"/>
      <c r="N735" s="708"/>
      <c r="O735" s="708"/>
      <c r="P735" s="708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08"/>
      <c r="N736" s="708"/>
      <c r="O736" s="708"/>
      <c r="P736" s="708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08"/>
      <c r="N737" s="708"/>
      <c r="O737" s="708"/>
      <c r="P737" s="708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08"/>
      <c r="N738" s="708"/>
      <c r="O738" s="708"/>
      <c r="P738" s="708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08"/>
      <c r="N739" s="708"/>
      <c r="O739" s="708"/>
      <c r="P739" s="708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08"/>
      <c r="N740" s="708"/>
      <c r="O740" s="708"/>
      <c r="P740" s="708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08"/>
      <c r="N741" s="708"/>
      <c r="O741" s="708"/>
      <c r="P741" s="708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08"/>
      <c r="N742" s="708"/>
      <c r="O742" s="708"/>
      <c r="P742" s="708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08"/>
      <c r="N743" s="708"/>
      <c r="O743" s="708"/>
      <c r="P743" s="708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08"/>
      <c r="N744" s="708"/>
      <c r="O744" s="708"/>
      <c r="P744" s="708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08"/>
      <c r="N745" s="708"/>
      <c r="O745" s="708"/>
      <c r="P745" s="708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08"/>
      <c r="N746" s="708"/>
      <c r="O746" s="708"/>
      <c r="P746" s="708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08"/>
      <c r="N747" s="708"/>
      <c r="O747" s="708"/>
      <c r="P747" s="708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08"/>
      <c r="N748" s="708"/>
      <c r="O748" s="708"/>
      <c r="P748" s="708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08"/>
      <c r="N749" s="708"/>
      <c r="O749" s="708"/>
      <c r="P749" s="708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08"/>
      <c r="N750" s="708"/>
      <c r="O750" s="708"/>
      <c r="P750" s="708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08"/>
      <c r="N751" s="708"/>
      <c r="O751" s="708"/>
      <c r="P751" s="708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08"/>
      <c r="N752" s="708"/>
      <c r="O752" s="708"/>
      <c r="P752" s="708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08"/>
      <c r="N753" s="708"/>
      <c r="O753" s="708"/>
      <c r="P753" s="708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08"/>
      <c r="N754" s="708"/>
      <c r="O754" s="708"/>
      <c r="P754" s="708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08"/>
      <c r="N755" s="708"/>
      <c r="O755" s="708"/>
      <c r="P755" s="708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08"/>
      <c r="N756" s="708"/>
      <c r="O756" s="708"/>
      <c r="P756" s="708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08"/>
      <c r="N757" s="708"/>
      <c r="O757" s="708"/>
      <c r="P757" s="708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08"/>
      <c r="N758" s="708"/>
      <c r="O758" s="708"/>
      <c r="P758" s="708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08"/>
      <c r="N759" s="708"/>
      <c r="O759" s="708"/>
      <c r="P759" s="708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08"/>
      <c r="N760" s="708"/>
      <c r="O760" s="708"/>
      <c r="P760" s="708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08"/>
      <c r="N761" s="708"/>
      <c r="O761" s="708"/>
      <c r="P761" s="708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08"/>
      <c r="N762" s="708"/>
      <c r="O762" s="708"/>
      <c r="P762" s="708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08"/>
      <c r="N763" s="708"/>
      <c r="O763" s="708"/>
      <c r="P763" s="708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08"/>
      <c r="N764" s="708"/>
      <c r="O764" s="708"/>
      <c r="P764" s="708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08"/>
      <c r="N765" s="708"/>
      <c r="O765" s="708"/>
      <c r="P765" s="708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08"/>
      <c r="N766" s="708"/>
      <c r="O766" s="708"/>
      <c r="P766" s="708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08"/>
      <c r="N767" s="708"/>
      <c r="O767" s="708"/>
      <c r="P767" s="708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08"/>
      <c r="N768" s="708"/>
      <c r="O768" s="708"/>
      <c r="P768" s="708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08"/>
      <c r="N769" s="708"/>
      <c r="O769" s="708"/>
      <c r="P769" s="708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08"/>
      <c r="N770" s="708"/>
      <c r="O770" s="708"/>
      <c r="P770" s="708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08"/>
      <c r="N771" s="708"/>
      <c r="O771" s="708"/>
      <c r="P771" s="708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08"/>
      <c r="N772" s="708"/>
      <c r="O772" s="708"/>
      <c r="P772" s="708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08"/>
      <c r="N773" s="708"/>
      <c r="O773" s="708"/>
      <c r="P773" s="708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08"/>
      <c r="N774" s="708"/>
      <c r="O774" s="708"/>
      <c r="P774" s="708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08"/>
      <c r="N775" s="708"/>
      <c r="O775" s="708"/>
      <c r="P775" s="708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08"/>
      <c r="N776" s="708"/>
      <c r="O776" s="708"/>
      <c r="P776" s="708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08"/>
      <c r="N777" s="708"/>
      <c r="O777" s="708"/>
      <c r="P777" s="708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08"/>
      <c r="N778" s="708"/>
      <c r="O778" s="708"/>
      <c r="P778" s="708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08"/>
      <c r="N779" s="708"/>
      <c r="O779" s="708"/>
      <c r="P779" s="708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08"/>
      <c r="N780" s="708"/>
      <c r="O780" s="708"/>
      <c r="P780" s="708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08"/>
      <c r="N781" s="708"/>
      <c r="O781" s="708"/>
      <c r="P781" s="708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08"/>
      <c r="N782" s="708"/>
      <c r="O782" s="708"/>
      <c r="P782" s="708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08"/>
      <c r="N783" s="708"/>
      <c r="O783" s="708"/>
      <c r="P783" s="708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08"/>
      <c r="N784" s="708"/>
      <c r="O784" s="708"/>
      <c r="P784" s="708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08"/>
      <c r="N785" s="708"/>
      <c r="O785" s="708"/>
      <c r="P785" s="708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08"/>
      <c r="N786" s="708"/>
      <c r="O786" s="708"/>
      <c r="P786" s="708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08"/>
      <c r="N787" s="708"/>
      <c r="O787" s="708"/>
      <c r="P787" s="708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08"/>
      <c r="N788" s="708"/>
      <c r="O788" s="708"/>
      <c r="P788" s="708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08"/>
      <c r="N789" s="708"/>
      <c r="O789" s="708"/>
      <c r="P789" s="708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08"/>
      <c r="N790" s="708"/>
      <c r="O790" s="708"/>
      <c r="P790" s="708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08"/>
      <c r="N791" s="708"/>
      <c r="O791" s="708"/>
      <c r="P791" s="708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08"/>
      <c r="N792" s="708"/>
      <c r="O792" s="708"/>
      <c r="P792" s="708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08"/>
      <c r="N793" s="708"/>
      <c r="O793" s="708"/>
      <c r="P793" s="708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08"/>
      <c r="N794" s="708"/>
      <c r="O794" s="708"/>
      <c r="P794" s="708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08"/>
      <c r="N795" s="708"/>
      <c r="O795" s="708"/>
      <c r="P795" s="708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08"/>
      <c r="N796" s="708"/>
      <c r="O796" s="708"/>
      <c r="P796" s="708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08"/>
      <c r="N797" s="708"/>
      <c r="O797" s="708"/>
      <c r="P797" s="708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08"/>
      <c r="N798" s="708"/>
      <c r="O798" s="708"/>
      <c r="P798" s="708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08"/>
      <c r="N799" s="708"/>
      <c r="O799" s="708"/>
      <c r="P799" s="708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08"/>
      <c r="N800" s="708"/>
      <c r="O800" s="708"/>
      <c r="P800" s="708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08"/>
      <c r="N801" s="708"/>
      <c r="O801" s="708"/>
      <c r="P801" s="708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08"/>
      <c r="N802" s="708"/>
      <c r="O802" s="708"/>
      <c r="P802" s="708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08"/>
      <c r="N803" s="708"/>
      <c r="O803" s="708"/>
      <c r="P803" s="708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08"/>
      <c r="N804" s="708"/>
      <c r="O804" s="708"/>
      <c r="P804" s="708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08"/>
      <c r="N805" s="708"/>
      <c r="O805" s="708"/>
      <c r="P805" s="708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08"/>
      <c r="N806" s="708"/>
      <c r="O806" s="708"/>
      <c r="P806" s="708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08"/>
      <c r="N807" s="708"/>
      <c r="O807" s="708"/>
      <c r="P807" s="708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08"/>
      <c r="N808" s="708"/>
      <c r="O808" s="708"/>
      <c r="P808" s="708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08"/>
      <c r="N809" s="708"/>
      <c r="O809" s="708"/>
      <c r="P809" s="708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7">
        <v>10</v>
      </c>
      <c r="P810" s="187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7">
        <v>8</v>
      </c>
      <c r="P811" s="187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7">
        <v>8</v>
      </c>
      <c r="P812" s="187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7">
        <v>10</v>
      </c>
      <c r="P813" s="187"/>
      <c r="Q813" s="15"/>
      <c r="R813" s="15"/>
    </row>
    <row r="814" spans="1:18" ht="15" x14ac:dyDescent="0.3">
      <c r="A814" s="235">
        <v>617</v>
      </c>
      <c r="B814" s="235">
        <v>61</v>
      </c>
      <c r="C814" s="235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7">
        <v>8</v>
      </c>
      <c r="P814" s="187">
        <v>4</v>
      </c>
      <c r="Q814" s="15"/>
      <c r="R814" s="15"/>
    </row>
    <row r="815" spans="1:18" ht="15" x14ac:dyDescent="0.3">
      <c r="A815" s="235">
        <v>617</v>
      </c>
      <c r="B815" s="235">
        <v>61</v>
      </c>
      <c r="C815" s="235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7">
        <v>10</v>
      </c>
      <c r="P815" s="187"/>
      <c r="Q815" s="15"/>
      <c r="R815" s="15"/>
    </row>
    <row r="816" spans="1:18" ht="15" x14ac:dyDescent="0.3">
      <c r="A816" s="235">
        <v>617</v>
      </c>
      <c r="B816" s="235">
        <v>61</v>
      </c>
      <c r="C816" s="235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7">
        <v>10</v>
      </c>
      <c r="P816" s="187"/>
      <c r="Q816" s="15"/>
      <c r="R816" s="15"/>
    </row>
    <row r="817" spans="1:18" ht="15" x14ac:dyDescent="0.3">
      <c r="A817" s="235">
        <v>617</v>
      </c>
      <c r="B817" s="235">
        <v>61</v>
      </c>
      <c r="C817" s="235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7">
        <v>10</v>
      </c>
      <c r="P817" s="187"/>
      <c r="Q817" s="15"/>
      <c r="R817" s="15"/>
    </row>
    <row r="818" spans="1:18" ht="15" x14ac:dyDescent="0.3">
      <c r="A818" s="235">
        <v>617</v>
      </c>
      <c r="B818" s="235">
        <v>61</v>
      </c>
      <c r="C818" s="235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7">
        <v>10</v>
      </c>
      <c r="P818" s="187"/>
      <c r="Q818" s="15"/>
      <c r="R818" s="15"/>
    </row>
    <row r="819" spans="1:18" ht="15" x14ac:dyDescent="0.3">
      <c r="A819" s="235">
        <v>617</v>
      </c>
      <c r="B819" s="235">
        <v>61</v>
      </c>
      <c r="C819" s="235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7">
        <v>10</v>
      </c>
      <c r="P819" s="187"/>
      <c r="Q819" s="15"/>
      <c r="R819" s="15"/>
    </row>
    <row r="820" spans="1:18" ht="15" x14ac:dyDescent="0.3">
      <c r="A820" s="235">
        <v>617</v>
      </c>
      <c r="B820" s="235">
        <v>61</v>
      </c>
      <c r="C820" s="235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7">
        <v>5</v>
      </c>
      <c r="P820" s="187">
        <v>11</v>
      </c>
      <c r="Q820" s="15"/>
      <c r="R820" s="15"/>
    </row>
    <row r="821" spans="1:18" ht="15" x14ac:dyDescent="0.3">
      <c r="A821" s="235">
        <v>617</v>
      </c>
      <c r="B821" s="235">
        <v>61</v>
      </c>
      <c r="C821" s="235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7">
        <v>5</v>
      </c>
      <c r="P821" s="187">
        <v>5</v>
      </c>
      <c r="Q821" s="15"/>
      <c r="R821" s="15"/>
    </row>
    <row r="822" spans="1:18" ht="15" x14ac:dyDescent="0.3">
      <c r="A822" s="235">
        <v>617</v>
      </c>
      <c r="B822" s="235">
        <v>61</v>
      </c>
      <c r="C822" s="235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7">
        <v>10</v>
      </c>
      <c r="P822" s="187"/>
      <c r="Q822" s="15"/>
      <c r="R822" s="15"/>
    </row>
    <row r="823" spans="1:18" ht="15" x14ac:dyDescent="0.3">
      <c r="A823" s="235">
        <v>617</v>
      </c>
      <c r="B823" s="235">
        <v>61</v>
      </c>
      <c r="C823" s="235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1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7">
        <v>10</v>
      </c>
      <c r="P823" s="187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0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7">
        <v>3</v>
      </c>
      <c r="P824" s="187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7">
        <v>8</v>
      </c>
      <c r="P825" s="187">
        <v>4</v>
      </c>
      <c r="Q825" s="15"/>
      <c r="R825" s="15"/>
    </row>
    <row r="826" spans="1:18" ht="15" x14ac:dyDescent="0.3">
      <c r="A826" s="235">
        <v>617</v>
      </c>
      <c r="B826" s="235">
        <v>61</v>
      </c>
      <c r="C826" s="235">
        <v>617</v>
      </c>
      <c r="D826" s="355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7">
        <v>10</v>
      </c>
      <c r="P826" s="187"/>
      <c r="Q826" s="15"/>
      <c r="R826" s="15"/>
    </row>
    <row r="827" spans="1:18" ht="15" x14ac:dyDescent="0.3">
      <c r="A827" s="235">
        <v>617</v>
      </c>
      <c r="B827" s="235">
        <v>61</v>
      </c>
      <c r="C827" s="235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7">
        <v>10</v>
      </c>
      <c r="P827" s="187"/>
      <c r="Q827" s="15"/>
      <c r="R827" s="15"/>
    </row>
    <row r="828" spans="1:18" ht="15" x14ac:dyDescent="0.3">
      <c r="A828" s="235">
        <v>617</v>
      </c>
      <c r="B828" s="235">
        <v>61</v>
      </c>
      <c r="C828" s="235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7">
        <v>10</v>
      </c>
      <c r="P828" s="187"/>
      <c r="Q828" s="15"/>
      <c r="R828" s="15"/>
    </row>
    <row r="829" spans="1:18" ht="15" x14ac:dyDescent="0.3">
      <c r="A829" s="235">
        <v>617</v>
      </c>
      <c r="B829" s="235">
        <v>61</v>
      </c>
      <c r="C829" s="235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7">
        <v>10</v>
      </c>
      <c r="P829" s="187"/>
      <c r="Q829" s="15"/>
      <c r="R829" s="15"/>
    </row>
    <row r="830" spans="1:18" ht="15" x14ac:dyDescent="0.3">
      <c r="A830" s="235">
        <v>617</v>
      </c>
      <c r="B830" s="85">
        <v>61</v>
      </c>
      <c r="C830" s="235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7">
        <v>10</v>
      </c>
      <c r="P830" s="187"/>
      <c r="Q830" s="15"/>
      <c r="R830" s="15"/>
    </row>
    <row r="831" spans="1:18" ht="15" x14ac:dyDescent="0.3">
      <c r="A831" s="235">
        <v>617</v>
      </c>
      <c r="B831" s="85">
        <v>61</v>
      </c>
      <c r="C831" s="235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7">
        <v>10</v>
      </c>
      <c r="P831" s="187"/>
      <c r="Q831" s="15"/>
      <c r="R831" s="15"/>
    </row>
    <row r="832" spans="1:18" ht="15" x14ac:dyDescent="0.3">
      <c r="A832" s="235">
        <v>617</v>
      </c>
      <c r="B832" s="85">
        <v>61</v>
      </c>
      <c r="C832" s="235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7">
        <v>10</v>
      </c>
      <c r="P832" s="187"/>
      <c r="Q832" s="15"/>
      <c r="R832" s="15"/>
    </row>
    <row r="833" spans="1:18" ht="15" x14ac:dyDescent="0.3">
      <c r="A833" s="235">
        <v>617</v>
      </c>
      <c r="B833" s="85">
        <v>61</v>
      </c>
      <c r="C833" s="235">
        <v>617</v>
      </c>
      <c r="D833" s="85"/>
      <c r="E833" s="85">
        <v>1</v>
      </c>
      <c r="F833" s="87" t="s">
        <v>361</v>
      </c>
      <c r="G833" s="352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7">
        <v>10</v>
      </c>
      <c r="P833" s="187"/>
      <c r="Q833" s="15"/>
      <c r="R833" s="15"/>
    </row>
    <row r="834" spans="1:18" ht="15" x14ac:dyDescent="0.3">
      <c r="A834" s="235">
        <v>617</v>
      </c>
      <c r="B834" s="85">
        <v>61</v>
      </c>
      <c r="C834" s="235">
        <v>617</v>
      </c>
      <c r="D834" s="85">
        <v>127621</v>
      </c>
      <c r="E834" s="85">
        <v>1</v>
      </c>
      <c r="F834" s="87" t="s">
        <v>361</v>
      </c>
      <c r="G834" s="352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7">
        <v>10</v>
      </c>
      <c r="P834" s="187"/>
      <c r="Q834" s="15"/>
      <c r="R834" s="15"/>
    </row>
    <row r="835" spans="1:18" ht="15" x14ac:dyDescent="0.3">
      <c r="A835" s="235">
        <v>617</v>
      </c>
      <c r="B835" s="85">
        <v>61</v>
      </c>
      <c r="C835" s="235">
        <v>617</v>
      </c>
      <c r="D835" s="85">
        <v>127619</v>
      </c>
      <c r="E835" s="85">
        <v>1</v>
      </c>
      <c r="F835" s="87" t="s">
        <v>361</v>
      </c>
      <c r="G835" s="352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7">
        <v>10</v>
      </c>
      <c r="P835" s="187"/>
      <c r="Q835" s="15"/>
      <c r="R835" s="15"/>
    </row>
    <row r="836" spans="1:18" ht="15" x14ac:dyDescent="0.3">
      <c r="A836" s="235">
        <v>617</v>
      </c>
      <c r="B836" s="85">
        <v>61</v>
      </c>
      <c r="C836" s="235">
        <v>617</v>
      </c>
      <c r="D836" s="85">
        <v>127618</v>
      </c>
      <c r="E836" s="85">
        <v>1</v>
      </c>
      <c r="F836" s="87" t="s">
        <v>361</v>
      </c>
      <c r="G836" s="352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7">
        <v>10</v>
      </c>
      <c r="P836" s="187"/>
      <c r="Q836" s="15"/>
      <c r="R836" s="15"/>
    </row>
    <row r="837" spans="1:18" ht="15" x14ac:dyDescent="0.3">
      <c r="A837" s="235">
        <v>617</v>
      </c>
      <c r="B837" s="85">
        <v>61</v>
      </c>
      <c r="C837" s="235">
        <v>617</v>
      </c>
      <c r="D837" s="85">
        <v>127617</v>
      </c>
      <c r="E837" s="85">
        <v>1</v>
      </c>
      <c r="F837" s="87" t="s">
        <v>361</v>
      </c>
      <c r="G837" s="352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7">
        <v>10</v>
      </c>
      <c r="P837" s="187"/>
      <c r="Q837" s="15"/>
      <c r="R837" s="15"/>
    </row>
    <row r="838" spans="1:18" ht="15" x14ac:dyDescent="0.3">
      <c r="A838" s="235">
        <v>617</v>
      </c>
      <c r="B838" s="85">
        <v>61</v>
      </c>
      <c r="C838" s="235">
        <v>617</v>
      </c>
      <c r="D838" s="85">
        <v>127616</v>
      </c>
      <c r="E838" s="85">
        <v>1</v>
      </c>
      <c r="F838" s="87" t="s">
        <v>361</v>
      </c>
      <c r="G838" s="352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7">
        <v>10</v>
      </c>
      <c r="P838" s="187"/>
      <c r="Q838" s="15"/>
      <c r="R838" s="15"/>
    </row>
    <row r="839" spans="1:18" ht="15" x14ac:dyDescent="0.3">
      <c r="A839" s="235">
        <v>617</v>
      </c>
      <c r="B839" s="85">
        <v>61</v>
      </c>
      <c r="C839" s="235">
        <v>617</v>
      </c>
      <c r="D839" s="85"/>
      <c r="E839" s="85">
        <v>1</v>
      </c>
      <c r="F839" s="87" t="s">
        <v>230</v>
      </c>
      <c r="G839" s="352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5">
        <v>617</v>
      </c>
      <c r="B840" s="85">
        <v>61</v>
      </c>
      <c r="C840" s="235">
        <v>617</v>
      </c>
      <c r="D840" s="85"/>
      <c r="E840" s="85">
        <v>1</v>
      </c>
      <c r="F840" s="87" t="s">
        <v>158</v>
      </c>
      <c r="G840" s="352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5">
        <v>617</v>
      </c>
      <c r="B841" s="85">
        <v>61</v>
      </c>
      <c r="C841" s="235">
        <v>617</v>
      </c>
      <c r="D841" s="85"/>
      <c r="E841" s="85">
        <v>2</v>
      </c>
      <c r="F841" s="96" t="s">
        <v>236</v>
      </c>
      <c r="G841" s="352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5">
        <v>617</v>
      </c>
      <c r="B842" s="85">
        <v>61</v>
      </c>
      <c r="C842" s="235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5">
        <v>617</v>
      </c>
      <c r="B843" s="235">
        <v>61</v>
      </c>
      <c r="C843" s="235">
        <v>617</v>
      </c>
      <c r="D843" s="355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5">
        <v>617</v>
      </c>
      <c r="B844" s="235">
        <v>61</v>
      </c>
      <c r="C844" s="235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5">
        <v>617</v>
      </c>
      <c r="B845" s="85">
        <v>61</v>
      </c>
      <c r="C845" s="235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1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5">
        <v>617</v>
      </c>
      <c r="B846" s="235">
        <v>61</v>
      </c>
      <c r="C846" s="235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1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5">
        <v>617</v>
      </c>
      <c r="B847" s="235">
        <v>61</v>
      </c>
      <c r="C847" s="235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1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5">
        <v>617</v>
      </c>
      <c r="B848" s="85">
        <v>61</v>
      </c>
      <c r="C848" s="235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1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5">
        <v>617</v>
      </c>
      <c r="B849" s="235">
        <v>61</v>
      </c>
      <c r="C849" s="235">
        <v>617</v>
      </c>
      <c r="D849" s="355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5">
        <v>617</v>
      </c>
      <c r="B850" s="85">
        <v>61</v>
      </c>
      <c r="C850" s="235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5">
        <v>617</v>
      </c>
      <c r="B851" s="85">
        <v>61</v>
      </c>
      <c r="C851" s="235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7"/>
      <c r="Q851" s="15"/>
      <c r="R851" s="15"/>
    </row>
    <row r="852" spans="1:18" ht="15" x14ac:dyDescent="0.3">
      <c r="A852" s="235">
        <v>617</v>
      </c>
      <c r="B852" s="85">
        <v>61</v>
      </c>
      <c r="C852" s="235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5">
        <v>617</v>
      </c>
      <c r="B853" s="85">
        <v>61</v>
      </c>
      <c r="C853" s="235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5">
        <v>617</v>
      </c>
      <c r="B854" s="85">
        <v>61</v>
      </c>
      <c r="C854" s="235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5">
        <v>617</v>
      </c>
      <c r="B855" s="235">
        <v>61</v>
      </c>
      <c r="C855" s="235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7">
        <v>10</v>
      </c>
      <c r="P855" s="187"/>
      <c r="Q855" s="15"/>
      <c r="R855" s="15"/>
    </row>
    <row r="856" spans="1:18" ht="15" x14ac:dyDescent="0.3">
      <c r="A856" s="235">
        <v>617</v>
      </c>
      <c r="B856" s="235">
        <v>61</v>
      </c>
      <c r="C856" s="235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3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7">
        <v>7</v>
      </c>
      <c r="P856" s="187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2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5">
        <v>617</v>
      </c>
      <c r="B858" s="235">
        <v>61</v>
      </c>
      <c r="C858" s="235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7">
        <v>6</v>
      </c>
      <c r="P858" s="187">
        <v>3</v>
      </c>
      <c r="Q858" s="15"/>
      <c r="R858" s="15"/>
    </row>
    <row r="859" spans="1:18" ht="15" x14ac:dyDescent="0.3">
      <c r="A859" s="235">
        <v>617</v>
      </c>
      <c r="B859" s="235">
        <v>61</v>
      </c>
      <c r="C859" s="235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7">
        <v>10</v>
      </c>
      <c r="P859" s="187"/>
      <c r="Q859" s="15"/>
      <c r="R859" s="15"/>
    </row>
    <row r="860" spans="1:18" ht="15" x14ac:dyDescent="0.3">
      <c r="A860" s="235">
        <v>617</v>
      </c>
      <c r="B860" s="235">
        <v>61</v>
      </c>
      <c r="C860" s="235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7">
        <v>10</v>
      </c>
      <c r="P860" s="187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7">
        <v>10</v>
      </c>
      <c r="P861" s="187"/>
      <c r="Q861" s="15"/>
      <c r="R861" s="15"/>
    </row>
    <row r="862" spans="1:18" ht="15" x14ac:dyDescent="0.3">
      <c r="A862" s="235">
        <v>617</v>
      </c>
      <c r="B862" s="235">
        <v>61</v>
      </c>
      <c r="C862" s="235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7">
        <v>10</v>
      </c>
      <c r="P862" s="187"/>
      <c r="Q862" s="15"/>
      <c r="R862" s="15"/>
    </row>
    <row r="863" spans="1:18" ht="15" x14ac:dyDescent="0.3">
      <c r="A863" s="235">
        <v>617</v>
      </c>
      <c r="B863" s="235">
        <v>61</v>
      </c>
      <c r="C863" s="235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7">
        <v>10</v>
      </c>
      <c r="P863" s="187"/>
      <c r="Q863" s="15"/>
      <c r="R863" s="15"/>
    </row>
    <row r="864" spans="1:18" ht="15" x14ac:dyDescent="0.3">
      <c r="A864" s="235">
        <v>617</v>
      </c>
      <c r="B864" s="235">
        <v>61</v>
      </c>
      <c r="C864" s="235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7">
        <v>10</v>
      </c>
      <c r="P864" s="187"/>
      <c r="Q864" s="15"/>
      <c r="R864" s="15"/>
    </row>
    <row r="865" spans="1:18" ht="15" x14ac:dyDescent="0.3">
      <c r="A865" s="235">
        <v>617</v>
      </c>
      <c r="B865" s="235">
        <v>61</v>
      </c>
      <c r="C865" s="235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7">
        <v>2</v>
      </c>
      <c r="P865" s="187">
        <v>6</v>
      </c>
      <c r="Q865" s="15"/>
      <c r="R865" s="15"/>
    </row>
    <row r="866" spans="1:18" ht="15" x14ac:dyDescent="0.3">
      <c r="A866" s="235">
        <v>617</v>
      </c>
      <c r="B866" s="235">
        <v>61</v>
      </c>
      <c r="C866" s="235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7"/>
      <c r="P866" s="187">
        <v>5</v>
      </c>
      <c r="Q866" s="15"/>
      <c r="R866" s="15"/>
    </row>
    <row r="867" spans="1:18" ht="15" x14ac:dyDescent="0.3">
      <c r="A867" s="235">
        <v>617</v>
      </c>
      <c r="B867" s="235">
        <v>61</v>
      </c>
      <c r="C867" s="235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7">
        <v>3</v>
      </c>
      <c r="P867" s="187">
        <v>7</v>
      </c>
      <c r="Q867" s="15"/>
      <c r="R867" s="15"/>
    </row>
    <row r="868" spans="1:18" ht="15" x14ac:dyDescent="0.3">
      <c r="A868" s="235">
        <v>617</v>
      </c>
      <c r="B868" s="235">
        <v>61</v>
      </c>
      <c r="C868" s="235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7">
        <v>3</v>
      </c>
      <c r="P868" s="187">
        <v>7</v>
      </c>
      <c r="Q868" s="15"/>
      <c r="R868" s="15"/>
    </row>
    <row r="869" spans="1:18" ht="15" x14ac:dyDescent="0.3">
      <c r="A869" s="235">
        <v>617</v>
      </c>
      <c r="B869" s="235">
        <v>61</v>
      </c>
      <c r="C869" s="235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7">
        <v>3</v>
      </c>
      <c r="P869" s="187">
        <v>11</v>
      </c>
      <c r="Q869" s="15"/>
      <c r="R869" s="15"/>
    </row>
    <row r="870" spans="1:18" ht="15" x14ac:dyDescent="0.3">
      <c r="A870" s="235">
        <v>617</v>
      </c>
      <c r="B870" s="235">
        <v>61</v>
      </c>
      <c r="C870" s="235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1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7">
        <v>3</v>
      </c>
      <c r="P870" s="187">
        <v>11</v>
      </c>
      <c r="Q870" s="15"/>
      <c r="R870" s="15"/>
    </row>
    <row r="871" spans="1:18" ht="15" x14ac:dyDescent="0.3">
      <c r="A871" s="85">
        <v>617</v>
      </c>
      <c r="B871" s="235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7">
        <v>2</v>
      </c>
      <c r="P871" s="187"/>
      <c r="Q871" s="15"/>
      <c r="R871" s="15"/>
    </row>
    <row r="872" spans="1:18" ht="15" x14ac:dyDescent="0.3">
      <c r="A872" s="85">
        <v>617</v>
      </c>
      <c r="B872" s="235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7">
        <v>3</v>
      </c>
      <c r="P872" s="187"/>
      <c r="Q872" s="15"/>
      <c r="R872" s="15"/>
    </row>
    <row r="873" spans="1:18" ht="15" x14ac:dyDescent="0.3">
      <c r="A873" s="85">
        <v>617</v>
      </c>
      <c r="B873" s="235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7">
        <v>5</v>
      </c>
      <c r="P873" s="187">
        <v>1</v>
      </c>
      <c r="Q873" s="15"/>
      <c r="R873" s="15"/>
    </row>
    <row r="874" spans="1:18" ht="15" x14ac:dyDescent="0.3">
      <c r="A874" s="85">
        <v>617</v>
      </c>
      <c r="B874" s="235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7">
        <v>6</v>
      </c>
      <c r="P874" s="187">
        <v>4</v>
      </c>
      <c r="Q874" s="15"/>
      <c r="R874" s="15"/>
    </row>
    <row r="875" spans="1:18" ht="15" x14ac:dyDescent="0.3">
      <c r="A875" s="85">
        <v>617</v>
      </c>
      <c r="B875" s="235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7">
        <v>5</v>
      </c>
      <c r="P875" s="187"/>
      <c r="Q875" s="15"/>
      <c r="R875" s="15"/>
    </row>
    <row r="876" spans="1:18" ht="15" x14ac:dyDescent="0.3">
      <c r="A876" s="85">
        <v>617</v>
      </c>
      <c r="B876" s="235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7">
        <v>10</v>
      </c>
      <c r="P876" s="187"/>
      <c r="Q876" s="15"/>
      <c r="R876" s="15"/>
    </row>
    <row r="877" spans="1:18" ht="15" x14ac:dyDescent="0.3">
      <c r="A877" s="85">
        <v>617</v>
      </c>
      <c r="B877" s="235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7">
        <v>10</v>
      </c>
      <c r="P877" s="187"/>
      <c r="Q877" s="15"/>
      <c r="R877" s="15"/>
    </row>
    <row r="878" spans="1:18" ht="15" x14ac:dyDescent="0.3">
      <c r="A878" s="85">
        <v>617</v>
      </c>
      <c r="B878" s="235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7">
        <v>4</v>
      </c>
      <c r="P878" s="187">
        <v>1</v>
      </c>
      <c r="Q878" s="15"/>
      <c r="R878" s="15"/>
    </row>
    <row r="879" spans="1:18" ht="15" x14ac:dyDescent="0.3">
      <c r="A879" s="85">
        <v>617</v>
      </c>
      <c r="B879" s="235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7">
        <v>10</v>
      </c>
      <c r="P879" s="187"/>
      <c r="Q879" s="15"/>
      <c r="R879" s="15"/>
    </row>
    <row r="880" spans="1:18" ht="15" x14ac:dyDescent="0.3">
      <c r="A880" s="85">
        <v>617</v>
      </c>
      <c r="B880" s="235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7">
        <v>10</v>
      </c>
      <c r="P880" s="187"/>
      <c r="Q880" s="15"/>
      <c r="R880" s="15"/>
    </row>
    <row r="881" spans="1:18" ht="15" x14ac:dyDescent="0.3">
      <c r="A881" s="85">
        <v>617</v>
      </c>
      <c r="B881" s="235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7">
        <v>10</v>
      </c>
      <c r="P881" s="187"/>
      <c r="Q881" s="15"/>
      <c r="R881" s="15"/>
    </row>
    <row r="882" spans="1:18" ht="15" x14ac:dyDescent="0.3">
      <c r="A882" s="85">
        <v>617</v>
      </c>
      <c r="B882" s="235">
        <v>61</v>
      </c>
      <c r="C882" s="85">
        <v>617</v>
      </c>
      <c r="D882" s="373"/>
      <c r="E882" s="373">
        <v>1</v>
      </c>
      <c r="F882" s="96" t="s">
        <v>145</v>
      </c>
      <c r="G882" s="373"/>
      <c r="H882" s="373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7">
        <v>10</v>
      </c>
      <c r="P882" s="187"/>
      <c r="Q882" s="15"/>
      <c r="R882" s="15"/>
    </row>
    <row r="883" spans="1:18" ht="15" x14ac:dyDescent="0.3">
      <c r="A883" s="85">
        <v>617</v>
      </c>
      <c r="B883" s="235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7">
        <v>7</v>
      </c>
      <c r="P883" s="187">
        <v>11</v>
      </c>
      <c r="Q883" s="15"/>
      <c r="R883" s="15"/>
    </row>
    <row r="884" spans="1:18" ht="15" x14ac:dyDescent="0.3">
      <c r="A884" s="85">
        <v>617</v>
      </c>
      <c r="B884" s="235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7">
        <v>10</v>
      </c>
      <c r="P884" s="187"/>
      <c r="Q884" s="15"/>
      <c r="R884" s="15"/>
    </row>
    <row r="885" spans="1:18" ht="15" x14ac:dyDescent="0.3">
      <c r="A885" s="85">
        <v>617</v>
      </c>
      <c r="B885" s="235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7">
        <v>10</v>
      </c>
      <c r="P885" s="187"/>
      <c r="Q885" s="15"/>
      <c r="R885" s="15"/>
    </row>
    <row r="886" spans="1:18" ht="15" x14ac:dyDescent="0.3">
      <c r="A886" s="85">
        <v>617</v>
      </c>
      <c r="B886" s="235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7">
        <v>10</v>
      </c>
      <c r="P886" s="187"/>
      <c r="Q886" s="15"/>
      <c r="R886" s="15"/>
    </row>
    <row r="887" spans="1:18" ht="15" x14ac:dyDescent="0.3">
      <c r="A887" s="85">
        <v>617</v>
      </c>
      <c r="B887" s="235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7">
        <v>5</v>
      </c>
      <c r="P887" s="187">
        <v>10</v>
      </c>
      <c r="Q887" s="15"/>
      <c r="R887" s="15"/>
    </row>
    <row r="888" spans="1:18" ht="15" x14ac:dyDescent="0.3">
      <c r="A888" s="85">
        <v>617</v>
      </c>
      <c r="B888" s="235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7">
        <v>10</v>
      </c>
      <c r="P888" s="187"/>
      <c r="Q888" s="15"/>
      <c r="R888" s="15"/>
    </row>
    <row r="889" spans="1:18" ht="15" x14ac:dyDescent="0.3">
      <c r="A889" s="92">
        <v>617</v>
      </c>
      <c r="B889" s="244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1" t="s">
        <v>372</v>
      </c>
      <c r="J889" s="111">
        <v>2664.81</v>
      </c>
      <c r="K889" s="95">
        <v>10</v>
      </c>
      <c r="L889" s="101"/>
      <c r="M889" s="101"/>
      <c r="N889" s="101"/>
      <c r="O889" s="187">
        <v>10</v>
      </c>
      <c r="P889" s="187"/>
      <c r="Q889" s="15"/>
      <c r="R889" s="15"/>
    </row>
    <row r="890" spans="1:18" ht="15" x14ac:dyDescent="0.3">
      <c r="A890" s="92">
        <v>617</v>
      </c>
      <c r="B890" s="244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1" t="s">
        <v>372</v>
      </c>
      <c r="J890" s="94">
        <v>400</v>
      </c>
      <c r="K890" s="365">
        <v>10</v>
      </c>
      <c r="L890" s="101">
        <v>243.8</v>
      </c>
      <c r="M890" s="101"/>
      <c r="N890" s="101"/>
      <c r="O890" s="187">
        <v>10</v>
      </c>
      <c r="P890" s="187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6"/>
      <c r="E891" s="92">
        <v>1</v>
      </c>
      <c r="F891" s="93" t="s">
        <v>564</v>
      </c>
      <c r="G891" s="566"/>
      <c r="H891" s="92"/>
      <c r="I891" s="241" t="s">
        <v>379</v>
      </c>
      <c r="J891" s="590">
        <v>2438</v>
      </c>
      <c r="K891" s="365">
        <v>10</v>
      </c>
      <c r="L891" s="101"/>
      <c r="M891" s="101"/>
      <c r="N891" s="101"/>
      <c r="O891" s="187">
        <v>10</v>
      </c>
      <c r="P891" s="187"/>
      <c r="Q891" s="15"/>
      <c r="R891" s="15"/>
    </row>
    <row r="892" spans="1:18" ht="15" x14ac:dyDescent="0.3">
      <c r="A892" s="244">
        <v>617</v>
      </c>
      <c r="B892" s="244">
        <v>61</v>
      </c>
      <c r="C892" s="244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1" t="s">
        <v>379</v>
      </c>
      <c r="J892" s="94">
        <v>1200</v>
      </c>
      <c r="K892" s="365">
        <v>10</v>
      </c>
      <c r="L892" s="101"/>
      <c r="M892" s="101">
        <f>IF(K895=0,"N/A",+L895/12)</f>
        <v>0</v>
      </c>
      <c r="N892" s="101"/>
      <c r="O892" s="187">
        <v>11</v>
      </c>
      <c r="P892" s="187">
        <v>7</v>
      </c>
      <c r="Q892" s="15"/>
      <c r="R892" s="15"/>
    </row>
    <row r="893" spans="1:18" ht="15" x14ac:dyDescent="0.3">
      <c r="A893" s="244">
        <v>617</v>
      </c>
      <c r="B893" s="244">
        <v>61</v>
      </c>
      <c r="C893" s="244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1" t="s">
        <v>379</v>
      </c>
      <c r="J893" s="94">
        <v>500</v>
      </c>
      <c r="K893" s="365">
        <v>10</v>
      </c>
      <c r="L893" s="101"/>
      <c r="M893" s="101"/>
      <c r="N893" s="101"/>
      <c r="O893" s="187">
        <v>10</v>
      </c>
      <c r="P893" s="187"/>
      <c r="Q893" s="15"/>
      <c r="R893" s="15"/>
    </row>
    <row r="894" spans="1:18" ht="15" x14ac:dyDescent="0.3">
      <c r="A894" s="516">
        <v>617</v>
      </c>
      <c r="B894" s="516">
        <v>61</v>
      </c>
      <c r="C894" s="516">
        <v>617</v>
      </c>
      <c r="D894" s="98">
        <v>127632</v>
      </c>
      <c r="E894" s="98">
        <v>1</v>
      </c>
      <c r="F894" s="324" t="s">
        <v>25</v>
      </c>
      <c r="G894" s="324"/>
      <c r="H894" s="98" t="s">
        <v>309</v>
      </c>
      <c r="I894" s="85" t="s">
        <v>379</v>
      </c>
      <c r="J894" s="362">
        <v>3132</v>
      </c>
      <c r="K894" s="223">
        <v>10</v>
      </c>
      <c r="L894" s="101"/>
      <c r="M894" s="101"/>
      <c r="N894" s="101"/>
      <c r="O894" s="187">
        <v>10</v>
      </c>
      <c r="P894" s="187"/>
      <c r="Q894" s="15"/>
      <c r="R894" s="15"/>
    </row>
    <row r="895" spans="1:18" ht="15" x14ac:dyDescent="0.3">
      <c r="A895" s="235">
        <v>617</v>
      </c>
      <c r="B895" s="235">
        <v>61</v>
      </c>
      <c r="C895" s="235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7">
        <v>10</v>
      </c>
      <c r="P895" s="187"/>
      <c r="Q895" s="15"/>
      <c r="R895" s="15"/>
    </row>
    <row r="896" spans="1:18" ht="15" x14ac:dyDescent="0.3">
      <c r="A896" s="235">
        <v>617</v>
      </c>
      <c r="B896" s="235">
        <v>61</v>
      </c>
      <c r="C896" s="235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3">
        <v>10</v>
      </c>
      <c r="L896" s="101"/>
      <c r="M896" s="101"/>
      <c r="N896" s="101"/>
      <c r="O896" s="187">
        <v>10</v>
      </c>
      <c r="P896" s="187"/>
      <c r="Q896" s="15"/>
      <c r="R896" s="15"/>
    </row>
    <row r="897" spans="1:18" ht="15" x14ac:dyDescent="0.3">
      <c r="A897" s="235">
        <v>617</v>
      </c>
      <c r="B897" s="85">
        <v>61</v>
      </c>
      <c r="C897" s="235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3">
        <v>10</v>
      </c>
      <c r="L897" s="101"/>
      <c r="M897" s="101"/>
      <c r="N897" s="101"/>
      <c r="O897" s="187">
        <v>10</v>
      </c>
      <c r="P897" s="187"/>
      <c r="Q897" s="15"/>
      <c r="R897" s="15"/>
    </row>
    <row r="898" spans="1:18" ht="15" x14ac:dyDescent="0.3">
      <c r="A898" s="235">
        <v>617</v>
      </c>
      <c r="B898" s="235">
        <v>61</v>
      </c>
      <c r="C898" s="235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3">
        <v>10</v>
      </c>
      <c r="L898" s="101"/>
      <c r="M898" s="101"/>
      <c r="N898" s="101"/>
      <c r="O898" s="187">
        <v>10</v>
      </c>
      <c r="P898" s="187"/>
      <c r="Q898" s="15"/>
      <c r="R898" s="15"/>
    </row>
    <row r="899" spans="1:18" ht="15" x14ac:dyDescent="0.3">
      <c r="A899" s="235">
        <v>617</v>
      </c>
      <c r="B899" s="85">
        <v>61</v>
      </c>
      <c r="C899" s="235">
        <v>617</v>
      </c>
      <c r="D899" s="85">
        <v>34955</v>
      </c>
      <c r="E899" s="85">
        <v>1</v>
      </c>
      <c r="F899" s="87" t="s">
        <v>707</v>
      </c>
      <c r="G899" s="278"/>
      <c r="H899" s="85"/>
      <c r="I899" s="85" t="s">
        <v>379</v>
      </c>
      <c r="J899" s="111">
        <v>1200</v>
      </c>
      <c r="K899" s="223">
        <v>10</v>
      </c>
      <c r="L899" s="101"/>
      <c r="M899" s="101">
        <f>IF(K902=0,"N/A",+L902/12)</f>
        <v>13.231333333333334</v>
      </c>
      <c r="N899" s="101"/>
      <c r="O899" s="187">
        <v>10</v>
      </c>
      <c r="P899" s="187"/>
      <c r="Q899" s="15"/>
      <c r="R899" s="15"/>
    </row>
    <row r="900" spans="1:18" ht="15" x14ac:dyDescent="0.3">
      <c r="A900" s="244">
        <v>617</v>
      </c>
      <c r="B900" s="92">
        <v>61</v>
      </c>
      <c r="C900" s="244">
        <v>617</v>
      </c>
      <c r="D900" s="92">
        <v>34954</v>
      </c>
      <c r="E900" s="92">
        <v>1</v>
      </c>
      <c r="F900" s="93" t="s">
        <v>707</v>
      </c>
      <c r="G900" s="633"/>
      <c r="H900" s="92"/>
      <c r="I900" s="85" t="s">
        <v>379</v>
      </c>
      <c r="J900" s="111">
        <v>1200</v>
      </c>
      <c r="K900" s="223">
        <v>10</v>
      </c>
      <c r="L900" s="101"/>
      <c r="M900" s="101">
        <f>IF(K903=0,"N/A",+L903/12)</f>
        <v>20.316666666666666</v>
      </c>
      <c r="N900" s="101"/>
      <c r="O900" s="187">
        <v>3</v>
      </c>
      <c r="P900" s="187">
        <v>7</v>
      </c>
      <c r="Q900" s="15"/>
      <c r="R900" s="15"/>
    </row>
    <row r="901" spans="1:18" ht="15" x14ac:dyDescent="0.3">
      <c r="A901" s="235">
        <v>617</v>
      </c>
      <c r="B901" s="235">
        <v>61</v>
      </c>
      <c r="C901" s="235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3">
        <v>10</v>
      </c>
      <c r="L901" s="101"/>
      <c r="M901" s="101"/>
      <c r="N901" s="101"/>
      <c r="O901" s="187">
        <v>10</v>
      </c>
      <c r="P901" s="187"/>
      <c r="Q901" s="15"/>
      <c r="R901" s="15"/>
    </row>
    <row r="902" spans="1:18" ht="15" x14ac:dyDescent="0.3">
      <c r="A902" s="235">
        <v>617</v>
      </c>
      <c r="B902" s="235">
        <v>61</v>
      </c>
      <c r="C902" s="235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3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7">
        <v>6</v>
      </c>
      <c r="P902" s="187">
        <v>6</v>
      </c>
      <c r="Q902" s="15"/>
      <c r="R902" s="15"/>
    </row>
    <row r="903" spans="1:18" ht="15" x14ac:dyDescent="0.3">
      <c r="A903" s="235">
        <v>617</v>
      </c>
      <c r="B903" s="235">
        <v>61</v>
      </c>
      <c r="C903" s="235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3">
        <v>10</v>
      </c>
      <c r="L903" s="101">
        <v>243.8</v>
      </c>
      <c r="M903" s="101">
        <f>IF(K906=0,"N/A",+L906/12)</f>
        <v>62.5</v>
      </c>
      <c r="N903" s="101"/>
      <c r="O903" s="187">
        <v>6</v>
      </c>
      <c r="P903" s="187">
        <v>3</v>
      </c>
      <c r="Q903" s="15"/>
      <c r="R903" s="15"/>
    </row>
    <row r="904" spans="1:18" ht="15" x14ac:dyDescent="0.3">
      <c r="A904" s="235">
        <v>617</v>
      </c>
      <c r="B904" s="235">
        <v>61</v>
      </c>
      <c r="C904" s="235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7">
        <v>4</v>
      </c>
      <c r="P904" s="187">
        <v>10</v>
      </c>
      <c r="Q904" s="15"/>
      <c r="R904" s="15"/>
    </row>
    <row r="905" spans="1:18" ht="15" x14ac:dyDescent="0.3">
      <c r="A905" s="235">
        <v>617</v>
      </c>
      <c r="B905" s="85">
        <v>61</v>
      </c>
      <c r="C905" s="235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7">
        <v>2</v>
      </c>
      <c r="P905" s="187">
        <v>6</v>
      </c>
      <c r="Q905" s="15"/>
      <c r="R905" s="15"/>
    </row>
    <row r="906" spans="1:18" ht="15" x14ac:dyDescent="0.3">
      <c r="A906" s="235">
        <v>617</v>
      </c>
      <c r="B906" s="85">
        <v>61</v>
      </c>
      <c r="C906" s="235">
        <v>617</v>
      </c>
      <c r="D906" s="355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7">
        <v>10</v>
      </c>
      <c r="P906" s="187"/>
      <c r="Q906" s="15"/>
      <c r="R906" s="15"/>
    </row>
    <row r="907" spans="1:18" ht="15" x14ac:dyDescent="0.3">
      <c r="A907" s="235">
        <v>617</v>
      </c>
      <c r="B907" s="85">
        <v>61</v>
      </c>
      <c r="C907" s="235">
        <v>617</v>
      </c>
      <c r="D907" s="355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7">
        <v>10</v>
      </c>
      <c r="P907" s="187"/>
      <c r="Q907" s="15"/>
      <c r="R907" s="15"/>
    </row>
    <row r="908" spans="1:18" ht="15" x14ac:dyDescent="0.3">
      <c r="A908" s="235">
        <v>617</v>
      </c>
      <c r="B908" s="85">
        <v>61</v>
      </c>
      <c r="C908" s="235">
        <v>617</v>
      </c>
      <c r="D908" s="260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7">
        <v>6</v>
      </c>
      <c r="P908" s="187">
        <v>4</v>
      </c>
      <c r="Q908" s="15"/>
      <c r="R908" s="15"/>
    </row>
    <row r="909" spans="1:18" ht="15" x14ac:dyDescent="0.3">
      <c r="A909" s="520">
        <v>617</v>
      </c>
      <c r="B909" s="85">
        <v>61</v>
      </c>
      <c r="C909" s="520">
        <v>617</v>
      </c>
      <c r="D909" s="525"/>
      <c r="E909" s="85">
        <v>1</v>
      </c>
      <c r="F909" s="526" t="s">
        <v>901</v>
      </c>
      <c r="G909" s="525"/>
      <c r="H909" s="525"/>
      <c r="I909" s="85" t="s">
        <v>382</v>
      </c>
      <c r="J909" s="351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7">
        <v>10</v>
      </c>
      <c r="P909" s="187"/>
      <c r="Q909" s="15"/>
      <c r="R909" s="15"/>
    </row>
    <row r="910" spans="1:18" ht="15" x14ac:dyDescent="0.3">
      <c r="A910" s="235">
        <v>617</v>
      </c>
      <c r="B910" s="85">
        <v>61</v>
      </c>
      <c r="C910" s="235">
        <v>617</v>
      </c>
      <c r="D910" s="355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7">
        <v>10</v>
      </c>
      <c r="P910" s="187"/>
      <c r="Q910" s="15"/>
      <c r="R910" s="15"/>
    </row>
    <row r="911" spans="1:18" ht="15" x14ac:dyDescent="0.3">
      <c r="A911" s="235">
        <v>617</v>
      </c>
      <c r="B911" s="85">
        <v>61</v>
      </c>
      <c r="C911" s="235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7">
        <v>4</v>
      </c>
      <c r="P911" s="187"/>
      <c r="Q911" s="15"/>
      <c r="R911" s="15"/>
    </row>
    <row r="912" spans="1:18" ht="15" x14ac:dyDescent="0.3">
      <c r="A912" s="235">
        <v>617</v>
      </c>
      <c r="B912" s="85">
        <v>61</v>
      </c>
      <c r="C912" s="235">
        <v>617</v>
      </c>
      <c r="D912" s="355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7">
        <v>10</v>
      </c>
      <c r="P912" s="187"/>
      <c r="Q912" s="15"/>
      <c r="R912" s="15"/>
    </row>
    <row r="913" spans="1:18" ht="15" x14ac:dyDescent="0.3">
      <c r="A913" s="244">
        <v>617</v>
      </c>
      <c r="B913" s="92">
        <v>61</v>
      </c>
      <c r="C913" s="244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7">
        <v>2</v>
      </c>
      <c r="P913" s="187"/>
      <c r="Q913" s="15"/>
      <c r="R913" s="15"/>
    </row>
    <row r="914" spans="1:18" ht="15" x14ac:dyDescent="0.3">
      <c r="A914" s="235">
        <v>617</v>
      </c>
      <c r="B914" s="85">
        <v>61</v>
      </c>
      <c r="C914" s="235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7">
        <v>6</v>
      </c>
      <c r="P914" s="187">
        <v>7</v>
      </c>
      <c r="Q914" s="15"/>
      <c r="R914" s="15"/>
    </row>
    <row r="915" spans="1:18" ht="15" x14ac:dyDescent="0.3">
      <c r="A915" s="235">
        <v>617</v>
      </c>
      <c r="B915" s="85">
        <v>61</v>
      </c>
      <c r="C915" s="235">
        <v>617</v>
      </c>
      <c r="D915" s="260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7">
        <v>2</v>
      </c>
      <c r="P915" s="187">
        <v>10</v>
      </c>
      <c r="Q915" s="15"/>
      <c r="R915" s="15"/>
    </row>
    <row r="916" spans="1:18" ht="15" x14ac:dyDescent="0.3">
      <c r="A916" s="235">
        <v>617</v>
      </c>
      <c r="B916" s="85">
        <v>61</v>
      </c>
      <c r="C916" s="235">
        <v>617</v>
      </c>
      <c r="D916" s="260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5">
        <v>617</v>
      </c>
      <c r="B917" s="85">
        <v>61</v>
      </c>
      <c r="C917" s="235">
        <v>617</v>
      </c>
      <c r="D917" s="260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4">
        <v>617</v>
      </c>
      <c r="B918" s="244">
        <v>61</v>
      </c>
      <c r="C918" s="244">
        <v>617</v>
      </c>
      <c r="D918" s="510"/>
      <c r="E918" s="92">
        <v>11</v>
      </c>
      <c r="F918" s="234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5">
        <v>617</v>
      </c>
      <c r="B919" s="235">
        <v>61</v>
      </c>
      <c r="C919" s="235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5">
        <v>617</v>
      </c>
      <c r="B920" s="235">
        <v>61</v>
      </c>
      <c r="C920" s="235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1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5">
        <v>617</v>
      </c>
      <c r="B921" s="235">
        <v>61</v>
      </c>
      <c r="C921" s="235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69"/>
      <c r="Q921" s="15"/>
      <c r="R921" s="15"/>
    </row>
    <row r="922" spans="1:18" ht="15" x14ac:dyDescent="0.3">
      <c r="A922" s="235">
        <v>617</v>
      </c>
      <c r="B922" s="235">
        <v>61</v>
      </c>
      <c r="C922" s="235">
        <v>617</v>
      </c>
      <c r="D922" s="260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5">
        <v>617</v>
      </c>
      <c r="B923" s="235">
        <v>61</v>
      </c>
      <c r="C923" s="235">
        <v>617</v>
      </c>
      <c r="D923" s="260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5">
        <v>617</v>
      </c>
      <c r="B924" s="235">
        <v>61</v>
      </c>
      <c r="C924" s="235">
        <v>617</v>
      </c>
      <c r="D924" s="260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5">
        <v>617</v>
      </c>
      <c r="B925" s="235">
        <v>61</v>
      </c>
      <c r="C925" s="235">
        <v>617</v>
      </c>
      <c r="D925" s="260"/>
      <c r="E925" s="85">
        <v>1</v>
      </c>
      <c r="F925" s="87" t="s">
        <v>732</v>
      </c>
      <c r="G925" s="260"/>
      <c r="H925" s="260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5">
        <v>617</v>
      </c>
      <c r="B926" s="235">
        <v>61</v>
      </c>
      <c r="C926" s="235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1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5">
        <v>617</v>
      </c>
      <c r="B928" s="235">
        <v>61</v>
      </c>
      <c r="C928" s="235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1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5">
        <v>617</v>
      </c>
      <c r="B929" s="235">
        <v>61</v>
      </c>
      <c r="C929" s="235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1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5">
        <v>617</v>
      </c>
      <c r="B930" s="235">
        <v>61</v>
      </c>
      <c r="C930" s="235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1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5">
        <v>617</v>
      </c>
      <c r="B931" s="235">
        <v>61</v>
      </c>
      <c r="C931" s="235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1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5">
        <v>617</v>
      </c>
      <c r="B932" s="235">
        <v>61</v>
      </c>
      <c r="C932" s="235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1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5">
        <v>617</v>
      </c>
      <c r="B933" s="235">
        <v>61</v>
      </c>
      <c r="C933" s="235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1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4">
        <v>617</v>
      </c>
      <c r="B934" s="244">
        <v>61</v>
      </c>
      <c r="C934" s="244">
        <v>617</v>
      </c>
      <c r="D934" s="342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4">
        <v>617</v>
      </c>
      <c r="B935" s="244">
        <v>61</v>
      </c>
      <c r="C935" s="244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5">
        <v>617</v>
      </c>
      <c r="B936" s="235">
        <v>61</v>
      </c>
      <c r="C936" s="235">
        <v>617</v>
      </c>
      <c r="D936" s="352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7">
        <v>4</v>
      </c>
      <c r="P936" s="187">
        <v>1</v>
      </c>
      <c r="Q936" s="15"/>
      <c r="R936" s="15"/>
    </row>
    <row r="937" spans="1:18" ht="15" x14ac:dyDescent="0.3">
      <c r="A937" s="235">
        <v>617</v>
      </c>
      <c r="B937" s="235">
        <v>61</v>
      </c>
      <c r="C937" s="235">
        <v>617</v>
      </c>
      <c r="D937" s="260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7">
        <v>4</v>
      </c>
      <c r="P937" s="187">
        <v>1</v>
      </c>
      <c r="Q937" s="15"/>
      <c r="R937" s="15"/>
    </row>
    <row r="938" spans="1:18" ht="15" x14ac:dyDescent="0.3">
      <c r="A938" s="235">
        <v>617</v>
      </c>
      <c r="B938" s="235">
        <v>61</v>
      </c>
      <c r="C938" s="235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5">
        <v>617</v>
      </c>
      <c r="B939" s="235">
        <v>61</v>
      </c>
      <c r="C939" s="235">
        <v>617</v>
      </c>
      <c r="D939" s="260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1">
        <v>23520</v>
      </c>
      <c r="K939" s="223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3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18">
        <v>617</v>
      </c>
      <c r="B942" s="85">
        <v>61</v>
      </c>
      <c r="C942" s="518">
        <v>617</v>
      </c>
      <c r="D942" s="260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1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90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7">
        <v>6</v>
      </c>
      <c r="P953" s="187">
        <v>5</v>
      </c>
      <c r="Q953" s="15"/>
      <c r="R953" s="15"/>
    </row>
    <row r="954" spans="1:18" ht="15" x14ac:dyDescent="0.3">
      <c r="A954" s="375">
        <v>617</v>
      </c>
      <c r="B954" s="85">
        <v>61</v>
      </c>
      <c r="C954" s="375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7">
        <v>10</v>
      </c>
      <c r="P954" s="187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7">
        <v>5</v>
      </c>
      <c r="P955" s="187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7">
        <v>10</v>
      </c>
      <c r="P956" s="232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6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7">
        <v>5</v>
      </c>
      <c r="P957" s="232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1">
        <v>800</v>
      </c>
      <c r="K958" s="112">
        <v>10</v>
      </c>
      <c r="L958" s="101"/>
      <c r="M958" s="101">
        <f>IF(K961=0,"N/A",+L961/12)</f>
        <v>46.4</v>
      </c>
      <c r="N958" s="101"/>
      <c r="O958" s="187">
        <v>5</v>
      </c>
      <c r="P958" s="232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2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7">
        <v>5</v>
      </c>
      <c r="P959" s="232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1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7">
        <v>5</v>
      </c>
      <c r="P960" s="232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7">
        <v>10</v>
      </c>
      <c r="P961" s="232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2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7">
        <v>10</v>
      </c>
      <c r="P962" s="232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2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7">
        <v>10</v>
      </c>
      <c r="P963" s="232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7">
        <v>10</v>
      </c>
      <c r="P964" s="232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1">
        <v>17818.36</v>
      </c>
      <c r="K965" s="112">
        <v>10</v>
      </c>
      <c r="L965" s="101"/>
      <c r="M965" s="101"/>
      <c r="N965" s="101"/>
      <c r="O965" s="187">
        <v>10</v>
      </c>
      <c r="P965" s="232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1">
        <v>2182.84</v>
      </c>
      <c r="K966" s="112">
        <v>10</v>
      </c>
      <c r="L966" s="101"/>
      <c r="M966" s="101"/>
      <c r="N966" s="101"/>
      <c r="O966" s="187">
        <v>10</v>
      </c>
      <c r="P966" s="232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1"/>
      <c r="K967" s="112">
        <v>10</v>
      </c>
      <c r="L967" s="101"/>
      <c r="M967" s="101"/>
      <c r="N967" s="101"/>
      <c r="O967" s="187">
        <v>10</v>
      </c>
      <c r="P967" s="232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1">
        <v>20000</v>
      </c>
      <c r="K968" s="112">
        <v>10</v>
      </c>
      <c r="L968" s="101"/>
      <c r="M968" s="101"/>
      <c r="N968" s="101"/>
      <c r="O968" s="187">
        <v>10</v>
      </c>
      <c r="P968" s="232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1">
        <v>20000</v>
      </c>
      <c r="K969" s="112">
        <v>10</v>
      </c>
      <c r="L969" s="101"/>
      <c r="M969" s="101"/>
      <c r="N969" s="101"/>
      <c r="O969" s="187">
        <v>10</v>
      </c>
      <c r="P969" s="232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1">
        <v>20000</v>
      </c>
      <c r="K970" s="112">
        <v>10</v>
      </c>
      <c r="L970" s="101"/>
      <c r="M970" s="101"/>
      <c r="N970" s="101"/>
      <c r="O970" s="187">
        <v>10</v>
      </c>
      <c r="P970" s="232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1">
        <v>20000</v>
      </c>
      <c r="K971" s="112">
        <v>10</v>
      </c>
      <c r="L971" s="101"/>
      <c r="M971" s="101"/>
      <c r="N971" s="101"/>
      <c r="O971" s="187">
        <v>10</v>
      </c>
      <c r="P971" s="232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1">
        <v>5000</v>
      </c>
      <c r="K972" s="112">
        <v>10</v>
      </c>
      <c r="L972" s="101"/>
      <c r="M972" s="101"/>
      <c r="N972" s="101"/>
      <c r="O972" s="187">
        <v>10</v>
      </c>
      <c r="P972" s="232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1">
        <v>3800</v>
      </c>
      <c r="K973" s="112">
        <v>10</v>
      </c>
      <c r="L973" s="101"/>
      <c r="M973" s="103"/>
      <c r="N973" s="103"/>
      <c r="O973" s="232">
        <v>10</v>
      </c>
      <c r="P973" s="232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1">
        <v>3800</v>
      </c>
      <c r="K974" s="112">
        <v>10</v>
      </c>
      <c r="L974" s="101"/>
      <c r="M974" s="103"/>
      <c r="N974" s="103"/>
      <c r="O974" s="232">
        <v>10</v>
      </c>
      <c r="P974" s="232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1">
        <v>20000</v>
      </c>
      <c r="K975" s="112">
        <v>10</v>
      </c>
      <c r="L975" s="101"/>
      <c r="M975" s="103"/>
      <c r="N975" s="103"/>
      <c r="O975" s="232">
        <v>10</v>
      </c>
      <c r="P975" s="232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1">
        <v>3800</v>
      </c>
      <c r="K976" s="95">
        <v>10</v>
      </c>
      <c r="L976" s="103"/>
      <c r="M976" s="103">
        <f>IF(K979=0,"N/A",+L979/12)</f>
        <v>600</v>
      </c>
      <c r="N976" s="103"/>
      <c r="O976" s="232">
        <v>2</v>
      </c>
      <c r="P976" s="232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1">
        <v>400</v>
      </c>
      <c r="K977" s="95">
        <v>10</v>
      </c>
      <c r="L977" s="103"/>
      <c r="M977" s="103"/>
      <c r="N977" s="103"/>
      <c r="O977" s="232">
        <v>10</v>
      </c>
      <c r="P977" s="232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1">
        <v>5000</v>
      </c>
      <c r="K978" s="95">
        <v>10</v>
      </c>
      <c r="L978" s="103"/>
      <c r="M978" s="103"/>
      <c r="N978" s="103"/>
      <c r="O978" s="232">
        <v>10</v>
      </c>
      <c r="P978" s="232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1">
        <v>3200</v>
      </c>
      <c r="K979" s="95">
        <v>10</v>
      </c>
      <c r="L979" s="103">
        <f>IF(K979=0,"N/A",+J980/K979)</f>
        <v>7200</v>
      </c>
      <c r="M979" s="103"/>
      <c r="N979" s="103"/>
      <c r="O979" s="232">
        <v>10</v>
      </c>
      <c r="P979" s="232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4" t="s">
        <v>1141</v>
      </c>
      <c r="G980" s="98"/>
      <c r="H980" s="98"/>
      <c r="I980" s="108" t="s">
        <v>725</v>
      </c>
      <c r="J980" s="325">
        <v>72000</v>
      </c>
      <c r="K980" s="95">
        <v>10</v>
      </c>
      <c r="L980" s="103"/>
      <c r="M980" s="103"/>
      <c r="N980" s="103"/>
      <c r="O980" s="232">
        <v>10</v>
      </c>
      <c r="P980" s="232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2">
        <v>5100</v>
      </c>
      <c r="K981" s="95">
        <v>10</v>
      </c>
      <c r="L981" s="103"/>
      <c r="M981" s="103"/>
      <c r="N981" s="103"/>
      <c r="O981" s="232">
        <v>10</v>
      </c>
      <c r="P981" s="232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2">
        <v>5100</v>
      </c>
      <c r="K982" s="95">
        <v>10</v>
      </c>
      <c r="L982" s="103"/>
      <c r="M982" s="103"/>
      <c r="N982" s="103"/>
      <c r="O982" s="232">
        <v>10</v>
      </c>
      <c r="P982" s="232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2">
        <v>320</v>
      </c>
      <c r="K983" s="95">
        <v>10</v>
      </c>
      <c r="L983" s="103"/>
      <c r="M983" s="208"/>
      <c r="N983" s="101"/>
      <c r="O983" s="256">
        <v>10</v>
      </c>
      <c r="P983" s="256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2">
        <v>3800</v>
      </c>
      <c r="K984" s="95">
        <v>10</v>
      </c>
      <c r="L984" s="103"/>
      <c r="M984" s="101"/>
      <c r="N984" s="101"/>
      <c r="O984" s="187">
        <v>10</v>
      </c>
      <c r="P984" s="187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2">
        <v>950</v>
      </c>
      <c r="K985" s="95">
        <v>10</v>
      </c>
      <c r="L985" s="103"/>
      <c r="M985" s="101"/>
      <c r="N985" s="101"/>
      <c r="O985" s="187">
        <v>10</v>
      </c>
      <c r="P985" s="187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2">
        <v>6960</v>
      </c>
      <c r="K986" s="130">
        <v>10</v>
      </c>
      <c r="L986" s="207"/>
      <c r="M986" s="101"/>
      <c r="N986" s="101"/>
      <c r="O986" s="187">
        <v>10</v>
      </c>
      <c r="P986" s="187"/>
      <c r="Q986" s="15"/>
      <c r="R986" s="15"/>
    </row>
    <row r="987" spans="1:18" ht="15" x14ac:dyDescent="0.3">
      <c r="A987" s="253">
        <v>617</v>
      </c>
      <c r="B987" s="105">
        <v>61</v>
      </c>
      <c r="C987" s="253">
        <v>617</v>
      </c>
      <c r="D987" s="105"/>
      <c r="E987" s="524">
        <v>1</v>
      </c>
      <c r="F987" s="106" t="s">
        <v>331</v>
      </c>
      <c r="G987" s="105"/>
      <c r="H987" s="105" t="s">
        <v>122</v>
      </c>
      <c r="I987" s="253" t="s">
        <v>327</v>
      </c>
      <c r="J987" s="644">
        <v>1100</v>
      </c>
      <c r="K987" s="112">
        <v>10</v>
      </c>
      <c r="L987" s="101"/>
      <c r="M987" s="101"/>
      <c r="N987" s="101"/>
      <c r="O987" s="187">
        <v>10</v>
      </c>
      <c r="P987" s="187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1">
        <v>1300</v>
      </c>
      <c r="K988" s="95">
        <v>10</v>
      </c>
      <c r="L988" s="101"/>
      <c r="M988" s="101"/>
      <c r="N988" s="101"/>
      <c r="O988" s="187">
        <v>10</v>
      </c>
      <c r="P988" s="187"/>
      <c r="Q988" s="15"/>
      <c r="R988" s="15"/>
    </row>
    <row r="989" spans="1:18" ht="15" x14ac:dyDescent="0.3">
      <c r="A989" s="547">
        <v>617</v>
      </c>
      <c r="B989" s="98">
        <v>61</v>
      </c>
      <c r="C989" s="547">
        <v>617</v>
      </c>
      <c r="D989" s="98">
        <v>126108</v>
      </c>
      <c r="E989" s="98">
        <v>1</v>
      </c>
      <c r="F989" s="324" t="s">
        <v>39</v>
      </c>
      <c r="G989" s="98"/>
      <c r="H989" s="98"/>
      <c r="I989" s="98" t="s">
        <v>327</v>
      </c>
      <c r="J989" s="362">
        <v>2177.29</v>
      </c>
      <c r="K989" s="95">
        <v>10</v>
      </c>
      <c r="L989" s="101"/>
      <c r="M989" s="101"/>
      <c r="N989" s="101"/>
      <c r="O989" s="187">
        <v>10</v>
      </c>
      <c r="P989" s="187"/>
      <c r="Q989" s="15"/>
      <c r="R989" s="15"/>
    </row>
    <row r="990" spans="1:18" ht="15" x14ac:dyDescent="0.3">
      <c r="A990" s="375">
        <v>617</v>
      </c>
      <c r="B990" s="98">
        <v>61</v>
      </c>
      <c r="C990" s="375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1">
        <v>850</v>
      </c>
      <c r="K990" s="95">
        <v>10</v>
      </c>
      <c r="L990" s="101"/>
      <c r="M990" s="101"/>
      <c r="N990" s="101"/>
      <c r="O990" s="187">
        <v>10</v>
      </c>
      <c r="P990" s="187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1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7">
        <v>8</v>
      </c>
      <c r="P991" s="187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1">
        <v>1200</v>
      </c>
      <c r="K992" s="95">
        <v>10</v>
      </c>
      <c r="L992" s="101"/>
      <c r="M992" s="101"/>
      <c r="N992" s="101"/>
      <c r="O992" s="187">
        <v>10</v>
      </c>
      <c r="P992" s="187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1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7">
        <v>3</v>
      </c>
      <c r="P993" s="187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7">
        <v>3</v>
      </c>
      <c r="P994" s="187">
        <v>7</v>
      </c>
      <c r="Q994" s="15"/>
      <c r="R994" s="15"/>
    </row>
    <row r="995" spans="1:18" ht="15" x14ac:dyDescent="0.3">
      <c r="A995" s="235">
        <v>617</v>
      </c>
      <c r="B995" s="98">
        <v>61</v>
      </c>
      <c r="C995" s="235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09">
        <v>121794.91</v>
      </c>
      <c r="K995" s="95">
        <v>10</v>
      </c>
      <c r="L995" s="101"/>
      <c r="M995" s="101">
        <f>IF(K998=0,"N/A",+L998/12)</f>
        <v>5.8</v>
      </c>
      <c r="N995" s="101"/>
      <c r="O995" s="187">
        <v>10</v>
      </c>
      <c r="P995" s="187"/>
      <c r="Q995" s="15"/>
      <c r="R995" s="15"/>
    </row>
    <row r="996" spans="1:18" ht="15" x14ac:dyDescent="0.3">
      <c r="A996" s="235">
        <v>617</v>
      </c>
      <c r="B996" s="98">
        <v>61</v>
      </c>
      <c r="C996" s="235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09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7">
        <v>10</v>
      </c>
      <c r="P996" s="187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7">
        <v>10</v>
      </c>
      <c r="P997" s="187"/>
      <c r="Q997" s="15"/>
      <c r="R997" s="15"/>
    </row>
    <row r="998" spans="1:18" ht="15" x14ac:dyDescent="0.3">
      <c r="A998" s="375">
        <v>617</v>
      </c>
      <c r="B998" s="98">
        <v>61</v>
      </c>
      <c r="C998" s="375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7">
        <v>10</v>
      </c>
      <c r="P998" s="187"/>
      <c r="Q998" s="15"/>
      <c r="R998" s="15"/>
    </row>
    <row r="999" spans="1:18" ht="15" x14ac:dyDescent="0.3">
      <c r="A999" s="375">
        <v>617</v>
      </c>
      <c r="B999" s="98">
        <v>61</v>
      </c>
      <c r="C999" s="375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7">
        <v>10</v>
      </c>
      <c r="P999" s="187"/>
      <c r="Q999" s="15"/>
      <c r="R999" s="15"/>
    </row>
    <row r="1000" spans="1:18" ht="15" x14ac:dyDescent="0.3">
      <c r="A1000" s="375">
        <v>617</v>
      </c>
      <c r="B1000" s="98">
        <v>61</v>
      </c>
      <c r="C1000" s="375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7">
        <v>10</v>
      </c>
      <c r="P1000" s="187"/>
      <c r="Q1000" s="15"/>
      <c r="R1000" s="15"/>
    </row>
    <row r="1001" spans="1:18" ht="15" x14ac:dyDescent="0.3">
      <c r="A1001" s="375">
        <v>617</v>
      </c>
      <c r="B1001" s="98">
        <v>61</v>
      </c>
      <c r="C1001" s="375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1">
        <v>1600</v>
      </c>
      <c r="K1001" s="95">
        <v>10</v>
      </c>
      <c r="L1001" s="101"/>
      <c r="M1001" s="101">
        <f>IF(K1004=0,"N/A",+L1004/12)</f>
        <v>200</v>
      </c>
      <c r="N1001" s="101"/>
      <c r="O1001" s="187">
        <v>6</v>
      </c>
      <c r="P1001" s="187">
        <v>2</v>
      </c>
      <c r="Q1001" s="15"/>
      <c r="R1001" s="15"/>
    </row>
    <row r="1002" spans="1:18" ht="15" x14ac:dyDescent="0.3">
      <c r="A1002" s="375">
        <v>617</v>
      </c>
      <c r="B1002" s="98">
        <v>61</v>
      </c>
      <c r="C1002" s="375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1">
        <v>1500</v>
      </c>
      <c r="K1002" s="95">
        <v>10</v>
      </c>
      <c r="L1002" s="101"/>
      <c r="M1002" s="101"/>
      <c r="N1002" s="101"/>
      <c r="O1002" s="187">
        <v>10</v>
      </c>
      <c r="P1002" s="187"/>
      <c r="Q1002" s="15"/>
      <c r="R1002" s="15"/>
    </row>
    <row r="1003" spans="1:18" ht="15" x14ac:dyDescent="0.3">
      <c r="A1003" s="375">
        <v>617</v>
      </c>
      <c r="B1003" s="98">
        <v>61</v>
      </c>
      <c r="C1003" s="375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1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7">
        <v>8</v>
      </c>
      <c r="P1003" s="187">
        <v>10</v>
      </c>
      <c r="Q1003" s="15"/>
      <c r="R1003" s="15"/>
    </row>
    <row r="1004" spans="1:18" ht="15" x14ac:dyDescent="0.3">
      <c r="A1004" s="375">
        <v>617</v>
      </c>
      <c r="B1004" s="98">
        <v>61</v>
      </c>
      <c r="C1004" s="375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1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7">
        <v>10</v>
      </c>
      <c r="P1004" s="187"/>
      <c r="Q1004" s="15"/>
      <c r="R1004" s="15"/>
    </row>
    <row r="1005" spans="1:18" ht="15" x14ac:dyDescent="0.3">
      <c r="A1005" s="375">
        <v>617</v>
      </c>
      <c r="B1005" s="98">
        <v>61</v>
      </c>
      <c r="C1005" s="375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1">
        <v>24000</v>
      </c>
      <c r="K1005" s="95">
        <v>10</v>
      </c>
      <c r="L1005" s="101"/>
      <c r="M1005" s="101"/>
      <c r="N1005" s="101"/>
      <c r="O1005" s="187">
        <v>10</v>
      </c>
      <c r="P1005" s="187"/>
      <c r="Q1005" s="15"/>
      <c r="R1005" s="15"/>
    </row>
    <row r="1006" spans="1:18" ht="15" x14ac:dyDescent="0.3">
      <c r="A1006" s="375">
        <v>617</v>
      </c>
      <c r="B1006" s="98">
        <v>61</v>
      </c>
      <c r="C1006" s="375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7">
        <v>10</v>
      </c>
      <c r="P1006" s="187"/>
      <c r="Q1006" s="15"/>
      <c r="R1006" s="15"/>
    </row>
    <row r="1007" spans="1:18" ht="15" x14ac:dyDescent="0.3">
      <c r="A1007" s="375">
        <v>617</v>
      </c>
      <c r="B1007" s="98">
        <v>61</v>
      </c>
      <c r="C1007" s="375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7">
        <v>5</v>
      </c>
      <c r="P1007" s="187">
        <v>7</v>
      </c>
      <c r="Q1007" s="15"/>
      <c r="R1007" s="15"/>
    </row>
    <row r="1008" spans="1:18" ht="15" x14ac:dyDescent="0.3">
      <c r="A1008" s="375">
        <v>617</v>
      </c>
      <c r="B1008" s="98">
        <v>61</v>
      </c>
      <c r="C1008" s="375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7">
        <v>9</v>
      </c>
      <c r="P1008" s="187">
        <v>6</v>
      </c>
      <c r="Q1008" s="15"/>
      <c r="R1008" s="15"/>
    </row>
    <row r="1009" spans="1:18" ht="15" x14ac:dyDescent="0.3">
      <c r="A1009" s="375">
        <v>617</v>
      </c>
      <c r="B1009" s="98">
        <v>61</v>
      </c>
      <c r="C1009" s="375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7">
        <v>9</v>
      </c>
      <c r="P1009" s="187">
        <v>6</v>
      </c>
      <c r="Q1009" s="15"/>
      <c r="R1009" s="15"/>
    </row>
    <row r="1010" spans="1:18" ht="15" x14ac:dyDescent="0.3">
      <c r="A1010" s="375">
        <v>617</v>
      </c>
      <c r="B1010" s="98">
        <v>61</v>
      </c>
      <c r="C1010" s="375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7">
        <v>10</v>
      </c>
      <c r="P1010" s="187"/>
      <c r="Q1010" s="15"/>
      <c r="R1010" s="15"/>
    </row>
    <row r="1011" spans="1:18" ht="15" x14ac:dyDescent="0.3">
      <c r="A1011" s="375">
        <v>617</v>
      </c>
      <c r="B1011" s="98">
        <v>61</v>
      </c>
      <c r="C1011" s="375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7">
        <v>7</v>
      </c>
      <c r="P1011" s="187">
        <v>10</v>
      </c>
      <c r="Q1011" s="15"/>
      <c r="R1011" s="15"/>
    </row>
    <row r="1012" spans="1:18" ht="15" x14ac:dyDescent="0.3">
      <c r="A1012" s="375">
        <v>617</v>
      </c>
      <c r="B1012" s="98">
        <v>61</v>
      </c>
      <c r="C1012" s="375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7">
        <v>6</v>
      </c>
      <c r="P1012" s="187">
        <v>3</v>
      </c>
      <c r="Q1012" s="15"/>
      <c r="R1012" s="15"/>
    </row>
    <row r="1013" spans="1:18" ht="15" x14ac:dyDescent="0.3">
      <c r="A1013" s="375">
        <v>617</v>
      </c>
      <c r="B1013" s="98">
        <v>61</v>
      </c>
      <c r="C1013" s="375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7">
        <v>10</v>
      </c>
      <c r="P1013" s="187"/>
      <c r="Q1013" s="15"/>
      <c r="R1013" s="15"/>
    </row>
    <row r="1014" spans="1:18" ht="15" x14ac:dyDescent="0.3">
      <c r="A1014" s="375">
        <v>617</v>
      </c>
      <c r="B1014" s="98">
        <v>61</v>
      </c>
      <c r="C1014" s="375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1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7">
        <v>10</v>
      </c>
      <c r="P1014" s="187"/>
      <c r="Q1014" s="15"/>
      <c r="R1014" s="15"/>
    </row>
    <row r="1015" spans="1:18" ht="15" customHeight="1" x14ac:dyDescent="0.3">
      <c r="A1015" s="375">
        <v>617</v>
      </c>
      <c r="B1015" s="98">
        <v>61</v>
      </c>
      <c r="C1015" s="375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7">
        <v>9</v>
      </c>
      <c r="P1015" s="187">
        <v>10</v>
      </c>
      <c r="Q1015" s="15"/>
      <c r="R1015" s="15"/>
    </row>
    <row r="1016" spans="1:18" ht="15" customHeight="1" x14ac:dyDescent="0.3">
      <c r="A1016" s="375">
        <v>617</v>
      </c>
      <c r="B1016" s="98">
        <v>61</v>
      </c>
      <c r="C1016" s="375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7">
        <v>10</v>
      </c>
      <c r="P1016" s="187"/>
      <c r="Q1016" s="15"/>
      <c r="R1016" s="15"/>
    </row>
    <row r="1017" spans="1:18" ht="15" x14ac:dyDescent="0.3">
      <c r="A1017" s="375">
        <v>617</v>
      </c>
      <c r="B1017" s="98">
        <v>61</v>
      </c>
      <c r="C1017" s="375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7">
        <v>5</v>
      </c>
      <c r="P1017" s="187"/>
      <c r="Q1017" s="15"/>
      <c r="R1017" s="15"/>
    </row>
    <row r="1018" spans="1:18" ht="15" x14ac:dyDescent="0.3">
      <c r="A1018" s="375">
        <v>617</v>
      </c>
      <c r="B1018" s="98">
        <v>61</v>
      </c>
      <c r="C1018" s="375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7">
        <v>5</v>
      </c>
      <c r="P1018" s="187"/>
      <c r="Q1018" s="15"/>
      <c r="R1018" s="15"/>
    </row>
    <row r="1019" spans="1:18" ht="15" x14ac:dyDescent="0.3">
      <c r="A1019" s="375">
        <v>617</v>
      </c>
      <c r="B1019" s="98">
        <v>61</v>
      </c>
      <c r="C1019" s="375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7">
        <v>4</v>
      </c>
      <c r="P1019" s="187">
        <v>9</v>
      </c>
      <c r="Q1019" s="15"/>
      <c r="R1019" s="15"/>
    </row>
    <row r="1020" spans="1:18" ht="15" x14ac:dyDescent="0.3">
      <c r="A1020" s="375">
        <v>617</v>
      </c>
      <c r="B1020" s="98">
        <v>61</v>
      </c>
      <c r="C1020" s="375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7">
        <v>9</v>
      </c>
      <c r="P1020" s="187">
        <v>10</v>
      </c>
      <c r="Q1020" s="15"/>
      <c r="R1020" s="15"/>
    </row>
    <row r="1021" spans="1:18" ht="15" x14ac:dyDescent="0.3">
      <c r="A1021" s="375">
        <v>617</v>
      </c>
      <c r="B1021" s="98">
        <v>61</v>
      </c>
      <c r="C1021" s="375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7">
        <v>2</v>
      </c>
      <c r="P1021" s="187"/>
      <c r="Q1021" s="15"/>
      <c r="R1021" s="15"/>
    </row>
    <row r="1022" spans="1:18" ht="15" x14ac:dyDescent="0.3">
      <c r="A1022" s="375">
        <v>617</v>
      </c>
      <c r="B1022" s="98">
        <v>61</v>
      </c>
      <c r="C1022" s="375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7">
        <v>5</v>
      </c>
      <c r="P1022" s="187"/>
      <c r="Q1022" s="15"/>
      <c r="R1022" s="15"/>
    </row>
    <row r="1023" spans="1:18" ht="15" x14ac:dyDescent="0.3">
      <c r="A1023" s="375">
        <v>617</v>
      </c>
      <c r="B1023" s="516">
        <v>61</v>
      </c>
      <c r="C1023" s="375">
        <v>617</v>
      </c>
      <c r="D1023" s="260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7">
        <v>10</v>
      </c>
      <c r="P1023" s="187"/>
      <c r="Q1023" s="15"/>
      <c r="R1023" s="15"/>
    </row>
    <row r="1024" spans="1:18" ht="15" x14ac:dyDescent="0.3">
      <c r="A1024" s="375">
        <v>617</v>
      </c>
      <c r="B1024" s="516">
        <v>61</v>
      </c>
      <c r="C1024" s="375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7">
        <v>10</v>
      </c>
      <c r="P1024" s="187"/>
      <c r="Q1024" s="15"/>
      <c r="R1024" s="15"/>
    </row>
    <row r="1025" spans="1:18" ht="15" x14ac:dyDescent="0.3">
      <c r="A1025" s="375">
        <v>617</v>
      </c>
      <c r="B1025" s="516">
        <v>61</v>
      </c>
      <c r="C1025" s="375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7">
        <v>6</v>
      </c>
      <c r="P1025" s="187">
        <v>6</v>
      </c>
      <c r="Q1025" s="15"/>
      <c r="R1025" s="15"/>
    </row>
    <row r="1026" spans="1:18" ht="15" x14ac:dyDescent="0.3">
      <c r="A1026" s="375">
        <v>617</v>
      </c>
      <c r="B1026" s="235">
        <v>61</v>
      </c>
      <c r="C1026" s="375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7">
        <v>8</v>
      </c>
      <c r="P1026" s="187"/>
      <c r="Q1026" s="15"/>
      <c r="R1026" s="15"/>
    </row>
    <row r="1027" spans="1:18" ht="15" customHeight="1" x14ac:dyDescent="0.3">
      <c r="A1027" s="375">
        <v>617</v>
      </c>
      <c r="B1027" s="235">
        <v>61</v>
      </c>
      <c r="C1027" s="375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3">
        <f>IF(K1030=0,"N/A",+L1030/12)</f>
        <v>71.625</v>
      </c>
      <c r="N1027" s="393"/>
      <c r="O1027" s="394">
        <v>4</v>
      </c>
      <c r="P1027" s="394">
        <v>9</v>
      </c>
      <c r="Q1027" s="15"/>
      <c r="R1027" s="15"/>
    </row>
    <row r="1028" spans="1:18" ht="15" customHeight="1" x14ac:dyDescent="0.3">
      <c r="A1028" s="375">
        <v>617</v>
      </c>
      <c r="B1028" s="235">
        <v>61</v>
      </c>
      <c r="C1028" s="375">
        <v>617</v>
      </c>
      <c r="D1028" s="241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3">
        <f>IF(K1031=0,"N/A",+L1031/12)</f>
        <v>49.958333333333336</v>
      </c>
      <c r="N1028" s="393">
        <f>+M1028+M1027</f>
        <v>121.58333333333334</v>
      </c>
      <c r="O1028" s="394">
        <v>6</v>
      </c>
      <c r="P1028" s="394"/>
      <c r="Q1028" s="15"/>
      <c r="R1028" s="15"/>
    </row>
    <row r="1029" spans="1:18" ht="15" x14ac:dyDescent="0.3">
      <c r="A1029" s="375">
        <v>617</v>
      </c>
      <c r="B1029" s="85">
        <v>61</v>
      </c>
      <c r="C1029" s="375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5">
        <v>617</v>
      </c>
      <c r="B1030" s="85">
        <v>61</v>
      </c>
      <c r="C1030" s="375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4">
        <v>10</v>
      </c>
      <c r="L1030" s="393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58">
        <v>617</v>
      </c>
      <c r="B1031" s="389">
        <v>61</v>
      </c>
      <c r="C1031" s="558">
        <v>617</v>
      </c>
      <c r="D1031" s="390"/>
      <c r="E1031" s="389">
        <v>1</v>
      </c>
      <c r="F1031" s="390" t="s">
        <v>735</v>
      </c>
      <c r="G1031" s="389" t="s">
        <v>736</v>
      </c>
      <c r="H1031" s="389" t="s">
        <v>737</v>
      </c>
      <c r="I1031" s="389" t="s">
        <v>427</v>
      </c>
      <c r="J1031" s="391">
        <v>8595</v>
      </c>
      <c r="K1031" s="454">
        <v>10</v>
      </c>
      <c r="L1031" s="393">
        <f>IF(K1031=0,"N/A",+J1032/K1031)</f>
        <v>599.5</v>
      </c>
      <c r="M1031" s="708"/>
      <c r="N1031" s="708"/>
      <c r="O1031" s="708"/>
      <c r="P1031" s="708"/>
      <c r="Q1031" s="15"/>
      <c r="R1031" s="15"/>
    </row>
    <row r="1032" spans="1:18" ht="15.75" x14ac:dyDescent="0.3">
      <c r="A1032" s="558">
        <v>617</v>
      </c>
      <c r="B1032" s="389">
        <v>61</v>
      </c>
      <c r="C1032" s="558">
        <v>617</v>
      </c>
      <c r="D1032" s="390"/>
      <c r="E1032" s="389">
        <v>1</v>
      </c>
      <c r="F1032" s="390" t="s">
        <v>101</v>
      </c>
      <c r="G1032" s="389" t="s">
        <v>430</v>
      </c>
      <c r="H1032" s="389" t="s">
        <v>429</v>
      </c>
      <c r="I1032" s="389" t="s">
        <v>427</v>
      </c>
      <c r="J1032" s="391">
        <v>5995</v>
      </c>
      <c r="K1032" s="154">
        <v>10</v>
      </c>
      <c r="L1032" s="161"/>
      <c r="M1032" s="101"/>
      <c r="N1032" s="101"/>
      <c r="O1032" s="187">
        <v>10</v>
      </c>
      <c r="P1032" s="187"/>
      <c r="Q1032" s="15"/>
      <c r="R1032" s="15"/>
    </row>
    <row r="1033" spans="1:18" ht="15.75" x14ac:dyDescent="0.3">
      <c r="A1033" s="682"/>
      <c r="B1033" s="669"/>
      <c r="C1033" s="682"/>
      <c r="D1033" s="683"/>
      <c r="E1033" s="669"/>
      <c r="F1033" s="663" t="s">
        <v>1343</v>
      </c>
      <c r="G1033" s="669"/>
      <c r="H1033" s="669"/>
      <c r="I1033" s="669"/>
      <c r="J1033" s="684"/>
      <c r="K1033" s="685"/>
      <c r="L1033" s="758">
        <f>SUM(L328:L1032)</f>
        <v>418917.35533333331</v>
      </c>
      <c r="M1033" s="759"/>
      <c r="N1033" s="759"/>
      <c r="O1033" s="759"/>
      <c r="P1033" s="759"/>
    </row>
    <row r="1034" spans="1:18" ht="15" x14ac:dyDescent="0.3">
      <c r="A1034" s="556">
        <v>619</v>
      </c>
      <c r="B1034" s="147">
        <v>61</v>
      </c>
      <c r="C1034" s="556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69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5">
        <v>619</v>
      </c>
      <c r="B1035" s="85">
        <v>61</v>
      </c>
      <c r="C1035" s="375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8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2">
        <v>619</v>
      </c>
      <c r="B1036" s="99">
        <v>61</v>
      </c>
      <c r="C1036" s="522">
        <v>619</v>
      </c>
      <c r="D1036" s="86"/>
      <c r="E1036" s="86"/>
      <c r="F1036" s="185" t="s">
        <v>923</v>
      </c>
      <c r="G1036" s="86"/>
      <c r="H1036" s="86" t="s">
        <v>273</v>
      </c>
      <c r="I1036" s="86" t="s">
        <v>924</v>
      </c>
      <c r="J1036" s="271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5">
        <v>619</v>
      </c>
      <c r="B1037" s="85">
        <v>61</v>
      </c>
      <c r="C1037" s="375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5">
        <v>619</v>
      </c>
      <c r="B1038" s="85">
        <v>61</v>
      </c>
      <c r="C1038" s="375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5">
        <v>619</v>
      </c>
      <c r="B1039" s="85">
        <v>61</v>
      </c>
      <c r="C1039" s="375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5">
        <v>619</v>
      </c>
      <c r="B1040" s="85">
        <v>61</v>
      </c>
      <c r="C1040" s="375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2">
        <v>3</v>
      </c>
      <c r="P1040" s="232"/>
    </row>
    <row r="1041" spans="1:16" ht="15" x14ac:dyDescent="0.3">
      <c r="A1041" s="375">
        <v>619</v>
      </c>
      <c r="B1041" s="85">
        <v>61</v>
      </c>
      <c r="C1041" s="375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2">
        <v>3</v>
      </c>
      <c r="P1041" s="232"/>
    </row>
    <row r="1042" spans="1:16" ht="15" x14ac:dyDescent="0.3">
      <c r="A1042" s="375">
        <v>619</v>
      </c>
      <c r="B1042" s="85">
        <v>61</v>
      </c>
      <c r="C1042" s="375">
        <v>619</v>
      </c>
      <c r="D1042" s="85">
        <v>127135</v>
      </c>
      <c r="E1042" s="85">
        <v>1</v>
      </c>
      <c r="F1042" s="96" t="s">
        <v>241</v>
      </c>
      <c r="G1042" s="260"/>
      <c r="H1042" s="260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7">
        <v>3</v>
      </c>
      <c r="P1042" s="187"/>
    </row>
    <row r="1043" spans="1:16" ht="15" customHeight="1" x14ac:dyDescent="0.3">
      <c r="A1043" s="375">
        <v>619</v>
      </c>
      <c r="B1043" s="85">
        <v>61</v>
      </c>
      <c r="C1043" s="375">
        <v>619</v>
      </c>
      <c r="D1043" s="85">
        <v>127136</v>
      </c>
      <c r="E1043" s="85">
        <v>1</v>
      </c>
      <c r="F1043" s="96" t="s">
        <v>241</v>
      </c>
      <c r="G1043" s="260"/>
      <c r="H1043" s="260"/>
      <c r="I1043" s="85" t="s">
        <v>224</v>
      </c>
      <c r="J1043" s="111">
        <v>2000</v>
      </c>
      <c r="K1043" s="112">
        <v>10</v>
      </c>
      <c r="L1043" s="101"/>
      <c r="M1043" s="393">
        <f>IF(K1047=0,"N/A",+L1047/12)</f>
        <v>12.458333333333334</v>
      </c>
      <c r="N1043" s="393">
        <f>+M1043</f>
        <v>12.458333333333334</v>
      </c>
      <c r="O1043" s="394">
        <v>5</v>
      </c>
      <c r="P1043" s="394">
        <v>9</v>
      </c>
    </row>
    <row r="1044" spans="1:16" ht="15" x14ac:dyDescent="0.3">
      <c r="A1044" s="375">
        <v>619</v>
      </c>
      <c r="B1044" s="85">
        <v>61</v>
      </c>
      <c r="C1044" s="375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2">
        <v>1</v>
      </c>
      <c r="P1044" s="232"/>
    </row>
    <row r="1045" spans="1:16" ht="15" x14ac:dyDescent="0.3">
      <c r="A1045" s="258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8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7">
        <v>1</v>
      </c>
      <c r="P1046" s="187">
        <v>6</v>
      </c>
    </row>
    <row r="1047" spans="1:16" ht="15" customHeight="1" x14ac:dyDescent="0.3">
      <c r="A1047" s="258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2">
        <v>10</v>
      </c>
      <c r="L1047" s="393">
        <f>IF(K1047=0,"N/A",+J1048/K1047)</f>
        <v>149.5</v>
      </c>
      <c r="M1047" s="101">
        <f>IF(K1052=0,"N/A",+L1052/12)</f>
        <v>45.916666666666664</v>
      </c>
      <c r="N1047" s="101"/>
      <c r="O1047" s="187">
        <v>1</v>
      </c>
      <c r="P1047" s="187">
        <v>6</v>
      </c>
    </row>
    <row r="1048" spans="1:16" ht="15.75" x14ac:dyDescent="0.3">
      <c r="A1048" s="467">
        <v>619</v>
      </c>
      <c r="B1048" s="389">
        <v>61</v>
      </c>
      <c r="C1048" s="389">
        <v>619</v>
      </c>
      <c r="D1048" s="390"/>
      <c r="E1048" s="389">
        <v>1</v>
      </c>
      <c r="F1048" s="395" t="s">
        <v>576</v>
      </c>
      <c r="G1048" s="389"/>
      <c r="H1048" s="389"/>
      <c r="I1048" s="389" t="s">
        <v>427</v>
      </c>
      <c r="J1048" s="391">
        <v>1495</v>
      </c>
      <c r="K1048" s="540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7">
        <v>1</v>
      </c>
      <c r="P1048" s="188">
        <v>2</v>
      </c>
    </row>
    <row r="1049" spans="1:16" s="687" customFormat="1" ht="15.75" x14ac:dyDescent="0.3">
      <c r="A1049" s="760"/>
      <c r="B1049" s="669"/>
      <c r="C1049" s="669"/>
      <c r="D1049" s="683"/>
      <c r="E1049" s="669"/>
      <c r="F1049" s="766" t="s">
        <v>1342</v>
      </c>
      <c r="G1049" s="669"/>
      <c r="H1049" s="669"/>
      <c r="I1049" s="669"/>
      <c r="J1049" s="684"/>
      <c r="K1049" s="767"/>
      <c r="L1049" s="666">
        <f>SUM(L1034:L1048)</f>
        <v>2105.6440000000002</v>
      </c>
      <c r="M1049" s="666"/>
      <c r="N1049" s="666"/>
      <c r="O1049" s="698"/>
      <c r="P1049" s="698"/>
    </row>
    <row r="1050" spans="1:16" ht="15.75" x14ac:dyDescent="0.3">
      <c r="A1050" s="761" t="s">
        <v>1109</v>
      </c>
      <c r="B1050" s="235">
        <v>61</v>
      </c>
      <c r="C1050" s="235" t="s">
        <v>1109</v>
      </c>
      <c r="D1050" s="99"/>
      <c r="E1050" s="99">
        <v>1</v>
      </c>
      <c r="F1050" s="96" t="s">
        <v>722</v>
      </c>
      <c r="G1050" s="85"/>
      <c r="H1050" s="85"/>
      <c r="I1050" s="227" t="s">
        <v>165</v>
      </c>
      <c r="J1050" s="539">
        <v>366</v>
      </c>
      <c r="K1050" s="392">
        <v>3</v>
      </c>
      <c r="L1050" s="393">
        <f>IF(K1050=0,"N/A",+J1051/K1050)</f>
        <v>551</v>
      </c>
      <c r="M1050" s="161"/>
      <c r="N1050" s="161"/>
      <c r="O1050" s="533"/>
      <c r="P1050" s="163">
        <v>1</v>
      </c>
    </row>
    <row r="1051" spans="1:16" ht="15.75" x14ac:dyDescent="0.3">
      <c r="A1051" s="762" t="s">
        <v>1109</v>
      </c>
      <c r="B1051" s="451">
        <v>61</v>
      </c>
      <c r="C1051" s="451" t="s">
        <v>1109</v>
      </c>
      <c r="D1051" s="451"/>
      <c r="E1051" s="451">
        <v>1</v>
      </c>
      <c r="F1051" s="390" t="s">
        <v>978</v>
      </c>
      <c r="G1051" s="389"/>
      <c r="H1051" s="389" t="s">
        <v>73</v>
      </c>
      <c r="I1051" s="85" t="s">
        <v>933</v>
      </c>
      <c r="J1051" s="391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3"/>
      <c r="P1051" s="163"/>
    </row>
    <row r="1052" spans="1:16" ht="15" x14ac:dyDescent="0.3">
      <c r="A1052" s="730" t="s">
        <v>1109</v>
      </c>
      <c r="B1052" s="85">
        <v>61</v>
      </c>
      <c r="C1052" s="85" t="s">
        <v>1109</v>
      </c>
      <c r="D1052" s="260"/>
      <c r="E1052" s="85">
        <v>1</v>
      </c>
      <c r="F1052" s="87" t="s">
        <v>978</v>
      </c>
      <c r="G1052" s="260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3"/>
      <c r="P1052" s="163"/>
    </row>
    <row r="1053" spans="1:16" ht="15" x14ac:dyDescent="0.3">
      <c r="A1053" s="241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3" t="s">
        <v>1109</v>
      </c>
      <c r="B1054" s="235">
        <v>61</v>
      </c>
      <c r="C1054" s="235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0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7" customFormat="1" ht="15" x14ac:dyDescent="0.3">
      <c r="A1055" s="764"/>
      <c r="B1055" s="656"/>
      <c r="C1055" s="656"/>
      <c r="D1055" s="672"/>
      <c r="E1055" s="657"/>
      <c r="F1055" s="766" t="s">
        <v>1344</v>
      </c>
      <c r="G1055" s="657"/>
      <c r="H1055" s="657"/>
      <c r="I1055" s="657"/>
      <c r="J1055" s="664"/>
      <c r="K1055" s="675"/>
      <c r="L1055" s="676">
        <f>SUM(L1050:L1054)</f>
        <v>2278.3765833333337</v>
      </c>
      <c r="M1055" s="692"/>
      <c r="N1055" s="692"/>
      <c r="O1055" s="692"/>
      <c r="P1055" s="692"/>
    </row>
    <row r="1056" spans="1:16" ht="15" x14ac:dyDescent="0.3">
      <c r="A1056" s="241" t="s">
        <v>1107</v>
      </c>
      <c r="B1056" s="147">
        <v>61</v>
      </c>
      <c r="C1056" s="85" t="s">
        <v>1107</v>
      </c>
      <c r="D1056" s="500"/>
      <c r="E1056" s="147">
        <v>1</v>
      </c>
      <c r="F1056" s="148" t="s">
        <v>1150</v>
      </c>
      <c r="G1056" s="500"/>
      <c r="H1056" s="147"/>
      <c r="I1056" s="586" t="s">
        <v>165</v>
      </c>
      <c r="J1056" s="169">
        <v>8165.19</v>
      </c>
      <c r="K1056" s="170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7">
        <v>1</v>
      </c>
      <c r="P1056" s="187">
        <v>6</v>
      </c>
    </row>
    <row r="1057" spans="1:16" ht="15" x14ac:dyDescent="0.3">
      <c r="A1057" s="241" t="s">
        <v>1107</v>
      </c>
      <c r="B1057" s="147">
        <v>61</v>
      </c>
      <c r="C1057" s="85" t="s">
        <v>1107</v>
      </c>
      <c r="D1057" s="500"/>
      <c r="E1057" s="147">
        <v>1</v>
      </c>
      <c r="F1057" s="148" t="s">
        <v>1151</v>
      </c>
      <c r="G1057" s="500"/>
      <c r="H1057" s="147"/>
      <c r="I1057" s="586" t="s">
        <v>165</v>
      </c>
      <c r="J1057" s="169">
        <v>5469.3</v>
      </c>
      <c r="K1057" s="170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7">
        <v>1</v>
      </c>
      <c r="P1057" s="187">
        <v>6</v>
      </c>
    </row>
    <row r="1058" spans="1:16" ht="15" x14ac:dyDescent="0.3">
      <c r="A1058" s="241" t="s">
        <v>1107</v>
      </c>
      <c r="B1058" s="147">
        <v>61</v>
      </c>
      <c r="C1058" s="85" t="s">
        <v>1107</v>
      </c>
      <c r="D1058" s="500"/>
      <c r="E1058" s="147">
        <v>1</v>
      </c>
      <c r="F1058" s="148" t="s">
        <v>1152</v>
      </c>
      <c r="G1058" s="500"/>
      <c r="H1058" s="147"/>
      <c r="I1058" s="586" t="s">
        <v>165</v>
      </c>
      <c r="J1058" s="169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7">
        <v>6</v>
      </c>
      <c r="P1058" s="187">
        <v>1</v>
      </c>
    </row>
    <row r="1059" spans="1:16" ht="15" x14ac:dyDescent="0.3">
      <c r="A1059" s="246" t="s">
        <v>1107</v>
      </c>
      <c r="B1059" s="235">
        <v>61</v>
      </c>
      <c r="C1059" s="235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7">
        <v>6</v>
      </c>
      <c r="P1059" s="187">
        <v>1</v>
      </c>
    </row>
    <row r="1060" spans="1:16" ht="15" customHeight="1" x14ac:dyDescent="0.3">
      <c r="A1060" s="241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3">
        <f t="shared" si="25"/>
        <v>42.758333333333333</v>
      </c>
      <c r="N1060" s="393"/>
      <c r="O1060" s="459">
        <v>1</v>
      </c>
      <c r="P1060" s="459">
        <v>2</v>
      </c>
    </row>
    <row r="1061" spans="1:16" ht="15" customHeight="1" x14ac:dyDescent="0.3">
      <c r="A1061" s="765" t="s">
        <v>1107</v>
      </c>
      <c r="B1061" s="235">
        <v>61</v>
      </c>
      <c r="C1061" s="235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3">
        <f t="shared" si="25"/>
        <v>32.94166666666667</v>
      </c>
      <c r="N1061" s="393"/>
      <c r="O1061" s="459">
        <v>1</v>
      </c>
      <c r="P1061" s="459">
        <v>2</v>
      </c>
    </row>
    <row r="1062" spans="1:16" ht="15" x14ac:dyDescent="0.3">
      <c r="A1062" s="235" t="s">
        <v>1107</v>
      </c>
      <c r="B1062" s="516">
        <v>61</v>
      </c>
      <c r="C1062" s="516" t="s">
        <v>1107</v>
      </c>
      <c r="D1062" s="317"/>
      <c r="E1062" s="317">
        <v>1</v>
      </c>
      <c r="F1062" s="311" t="s">
        <v>967</v>
      </c>
      <c r="G1062" s="98"/>
      <c r="H1062" s="98" t="s">
        <v>968</v>
      </c>
      <c r="I1062" s="108" t="s">
        <v>165</v>
      </c>
      <c r="J1062" s="325">
        <v>6264.62</v>
      </c>
      <c r="K1062" s="604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4" t="s">
        <v>1107</v>
      </c>
      <c r="B1063" s="244">
        <v>61</v>
      </c>
      <c r="C1063" s="244" t="s">
        <v>1107</v>
      </c>
      <c r="D1063" s="281">
        <v>65</v>
      </c>
      <c r="E1063" s="281">
        <v>1</v>
      </c>
      <c r="F1063" s="234" t="s">
        <v>347</v>
      </c>
      <c r="G1063" s="92"/>
      <c r="H1063" s="92"/>
      <c r="I1063" s="579" t="s">
        <v>165</v>
      </c>
      <c r="J1063" s="603">
        <v>5400</v>
      </c>
      <c r="K1063" s="604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4" t="s">
        <v>1107</v>
      </c>
      <c r="B1064" s="244">
        <v>61</v>
      </c>
      <c r="C1064" s="244" t="s">
        <v>1107</v>
      </c>
      <c r="D1064" s="281">
        <v>610</v>
      </c>
      <c r="E1064" s="281">
        <v>1</v>
      </c>
      <c r="F1064" s="234" t="s">
        <v>983</v>
      </c>
      <c r="G1064" s="92"/>
      <c r="H1064" s="92"/>
      <c r="I1064" s="579" t="s">
        <v>165</v>
      </c>
      <c r="J1064" s="603">
        <v>3033.73</v>
      </c>
      <c r="K1064" s="454">
        <v>10</v>
      </c>
      <c r="L1064" s="455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2" t="s">
        <v>1107</v>
      </c>
      <c r="B1065" s="452">
        <v>61</v>
      </c>
      <c r="C1065" s="452" t="s">
        <v>1107</v>
      </c>
      <c r="D1065" s="452"/>
      <c r="E1065" s="452">
        <v>1</v>
      </c>
      <c r="F1065" s="514" t="s">
        <v>988</v>
      </c>
      <c r="G1065" s="515"/>
      <c r="H1065" s="515"/>
      <c r="I1065" s="515" t="s">
        <v>181</v>
      </c>
      <c r="J1065" s="453">
        <v>5131</v>
      </c>
      <c r="K1065" s="454">
        <v>10</v>
      </c>
      <c r="L1065" s="455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2" t="s">
        <v>1107</v>
      </c>
      <c r="B1066" s="452">
        <v>61</v>
      </c>
      <c r="C1066" s="452" t="s">
        <v>1107</v>
      </c>
      <c r="D1066" s="452"/>
      <c r="E1066" s="452">
        <v>1</v>
      </c>
      <c r="F1066" s="514" t="s">
        <v>988</v>
      </c>
      <c r="G1066" s="515"/>
      <c r="H1066" s="515"/>
      <c r="I1066" s="515" t="s">
        <v>183</v>
      </c>
      <c r="J1066" s="453">
        <v>3953</v>
      </c>
      <c r="K1066" s="112">
        <v>10</v>
      </c>
      <c r="L1066" s="101">
        <f>+J1067/120*P1062</f>
        <v>589.41</v>
      </c>
      <c r="M1066" s="101"/>
      <c r="N1066" s="313">
        <f>+M1064+M1066</f>
        <v>24.484999999999999</v>
      </c>
      <c r="O1066" s="187"/>
      <c r="P1066" s="187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3">
        <f>+M1065+M1067</f>
        <v>24.484999999999999</v>
      </c>
      <c r="O1067" s="187"/>
      <c r="P1067" s="187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7">
        <v>1</v>
      </c>
      <c r="P1068" s="187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7">
        <v>1</v>
      </c>
      <c r="P1069" s="187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7">
        <v>1</v>
      </c>
      <c r="P1070" s="187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7"/>
      <c r="H1071" s="85"/>
      <c r="I1071" s="85" t="s">
        <v>1186</v>
      </c>
      <c r="J1071" s="271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7">
        <v>1</v>
      </c>
      <c r="P1071" s="187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7"/>
      <c r="H1072" s="85"/>
      <c r="I1072" s="85" t="s">
        <v>140</v>
      </c>
      <c r="J1072" s="271">
        <v>19736.21</v>
      </c>
      <c r="K1072" s="112">
        <v>10</v>
      </c>
      <c r="L1072" s="189">
        <v>660.8</v>
      </c>
      <c r="M1072" s="101"/>
      <c r="N1072" s="101"/>
      <c r="O1072" s="187">
        <v>1</v>
      </c>
      <c r="P1072" s="187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7"/>
      <c r="P1073" s="187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7"/>
      <c r="P1074" s="187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7"/>
      <c r="P1075" s="187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7"/>
      <c r="P1076" s="187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0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0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7"/>
      <c r="P1078" s="187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0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7"/>
      <c r="P1079" s="187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0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7"/>
      <c r="P1080" s="187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0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7"/>
      <c r="P1081" s="187">
        <v>6</v>
      </c>
    </row>
    <row r="1082" spans="1:16" ht="15" x14ac:dyDescent="0.3">
      <c r="A1082" s="235" t="s">
        <v>1107</v>
      </c>
      <c r="B1082" s="86">
        <v>61</v>
      </c>
      <c r="C1082" s="235" t="s">
        <v>1107</v>
      </c>
      <c r="D1082" s="192"/>
      <c r="E1082" s="86">
        <v>6</v>
      </c>
      <c r="F1082" s="87" t="s">
        <v>1037</v>
      </c>
      <c r="G1082" s="86"/>
      <c r="H1082" s="86"/>
      <c r="I1082" s="86" t="s">
        <v>363</v>
      </c>
      <c r="J1082" s="271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5" t="s">
        <v>1107</v>
      </c>
      <c r="B1083" s="235">
        <v>61</v>
      </c>
      <c r="C1083" s="235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1">
        <v>27505.8</v>
      </c>
      <c r="K1083" s="112">
        <v>10</v>
      </c>
      <c r="L1083" s="101">
        <f>+J1084/120*P1079</f>
        <v>128.66125</v>
      </c>
      <c r="M1083" s="101"/>
      <c r="N1083" s="101"/>
      <c r="O1083" s="187"/>
      <c r="P1083" s="187">
        <v>6</v>
      </c>
    </row>
    <row r="1084" spans="1:16" ht="15" x14ac:dyDescent="0.3">
      <c r="A1084" s="235" t="s">
        <v>1107</v>
      </c>
      <c r="B1084" s="235">
        <v>61</v>
      </c>
      <c r="C1084" s="235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1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7"/>
      <c r="P1084" s="187">
        <v>6</v>
      </c>
    </row>
    <row r="1085" spans="1:16" ht="15" x14ac:dyDescent="0.3">
      <c r="A1085" s="235" t="s">
        <v>1107</v>
      </c>
      <c r="B1085" s="235">
        <v>61</v>
      </c>
      <c r="C1085" s="235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1">
        <v>12935.16</v>
      </c>
      <c r="K1085" s="112">
        <v>10</v>
      </c>
      <c r="L1085" s="101">
        <f>+J1086/120*P1081</f>
        <v>2649.1</v>
      </c>
      <c r="M1085" s="101"/>
      <c r="N1085" s="101"/>
      <c r="O1085" s="187"/>
      <c r="P1085" s="187">
        <v>6</v>
      </c>
    </row>
    <row r="1086" spans="1:16" ht="15" x14ac:dyDescent="0.3">
      <c r="A1086" s="235" t="s">
        <v>1107</v>
      </c>
      <c r="B1086" s="235">
        <v>61</v>
      </c>
      <c r="C1086" s="235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1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7"/>
      <c r="P1086" s="187">
        <v>6</v>
      </c>
    </row>
    <row r="1087" spans="1:16" ht="15" x14ac:dyDescent="0.3">
      <c r="A1087" s="85" t="s">
        <v>1107</v>
      </c>
      <c r="B1087" s="235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1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7"/>
      <c r="P1087" s="187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89">
        <v>23482</v>
      </c>
      <c r="K1088" s="112">
        <v>10</v>
      </c>
      <c r="L1088" s="101">
        <f t="shared" si="26"/>
        <v>241.90000000000003</v>
      </c>
      <c r="M1088" s="101"/>
      <c r="N1088" s="101"/>
      <c r="O1088" s="187"/>
      <c r="P1088" s="187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7"/>
      <c r="P1089" s="187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7"/>
      <c r="P1090" s="187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7"/>
      <c r="P1091" s="187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7"/>
      <c r="P1092" s="187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7"/>
      <c r="P1093" s="187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7"/>
      <c r="P1094" s="187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7"/>
      <c r="P1095" s="187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7"/>
      <c r="P1096" s="187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7"/>
      <c r="P1097" s="187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7"/>
      <c r="P1098" s="187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7"/>
      <c r="P1099" s="187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7"/>
      <c r="P1100" s="187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7"/>
      <c r="P1101" s="187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7"/>
      <c r="P1102" s="187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7">
        <v>1</v>
      </c>
      <c r="P1103" s="187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7">
        <v>1</v>
      </c>
      <c r="P1104" s="187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7">
        <v>1</v>
      </c>
      <c r="P1105" s="187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7">
        <v>61</v>
      </c>
      <c r="C1108" s="98" t="s">
        <v>1107</v>
      </c>
      <c r="D1108" s="98"/>
      <c r="E1108" s="268">
        <v>3</v>
      </c>
      <c r="F1108" s="324" t="s">
        <v>1039</v>
      </c>
      <c r="G1108" s="268"/>
      <c r="H1108" s="268"/>
      <c r="I1108" s="86" t="s">
        <v>372</v>
      </c>
      <c r="J1108" s="362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6" t="s">
        <v>1107</v>
      </c>
      <c r="B1109" s="98">
        <v>61</v>
      </c>
      <c r="C1109" s="516" t="s">
        <v>1107</v>
      </c>
      <c r="D1109" s="569"/>
      <c r="E1109" s="98">
        <v>1</v>
      </c>
      <c r="F1109" s="324" t="s">
        <v>1003</v>
      </c>
      <c r="G1109" s="98"/>
      <c r="H1109" s="98"/>
      <c r="I1109" s="86" t="s">
        <v>382</v>
      </c>
      <c r="J1109" s="362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7">
        <v>1</v>
      </c>
      <c r="P1109" s="187">
        <v>6</v>
      </c>
    </row>
    <row r="1110" spans="1:16" ht="15" x14ac:dyDescent="0.3">
      <c r="A1110" s="516" t="s">
        <v>1107</v>
      </c>
      <c r="B1110" s="98">
        <v>61</v>
      </c>
      <c r="C1110" s="516" t="s">
        <v>1107</v>
      </c>
      <c r="D1110" s="324"/>
      <c r="E1110" s="98">
        <v>1</v>
      </c>
      <c r="F1110" s="324" t="s">
        <v>1041</v>
      </c>
      <c r="G1110" s="98"/>
      <c r="H1110" s="98"/>
      <c r="I1110" s="86" t="s">
        <v>382</v>
      </c>
      <c r="J1110" s="362">
        <v>4559.5200000000004</v>
      </c>
      <c r="K1110" s="268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7">
        <v>8</v>
      </c>
      <c r="P1110" s="187">
        <v>5</v>
      </c>
    </row>
    <row r="1111" spans="1:16" ht="15" x14ac:dyDescent="0.3">
      <c r="A1111" s="516" t="s">
        <v>1107</v>
      </c>
      <c r="B1111" s="317">
        <v>61</v>
      </c>
      <c r="C1111" s="516" t="s">
        <v>1107</v>
      </c>
      <c r="D1111" s="268"/>
      <c r="E1111" s="268">
        <v>2</v>
      </c>
      <c r="F1111" s="311" t="s">
        <v>25</v>
      </c>
      <c r="G1111" s="98"/>
      <c r="H1111" s="98"/>
      <c r="I1111" s="86" t="s">
        <v>1275</v>
      </c>
      <c r="J1111" s="267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7">
        <v>1</v>
      </c>
      <c r="P1111" s="187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1" t="s">
        <v>1276</v>
      </c>
      <c r="G1112" s="98"/>
      <c r="H1112" s="98"/>
      <c r="I1112" s="85" t="s">
        <v>307</v>
      </c>
      <c r="J1112" s="362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7">
        <v>1</v>
      </c>
      <c r="P1112" s="187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1" t="s">
        <v>1277</v>
      </c>
      <c r="G1113" s="98"/>
      <c r="H1113" s="98"/>
      <c r="I1113" s="85" t="s">
        <v>307</v>
      </c>
      <c r="J1113" s="362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7">
        <v>1</v>
      </c>
      <c r="P1113" s="187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4" t="s">
        <v>1076</v>
      </c>
      <c r="G1114" s="98"/>
      <c r="H1114" s="98"/>
      <c r="I1114" s="85" t="s">
        <v>318</v>
      </c>
      <c r="J1114" s="509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7">
        <v>1</v>
      </c>
      <c r="P1114" s="187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4" t="s">
        <v>1144</v>
      </c>
      <c r="G1115" s="98"/>
      <c r="H1115" s="98"/>
      <c r="I1115" s="85" t="s">
        <v>336</v>
      </c>
      <c r="J1115" s="362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4" t="s">
        <v>1038</v>
      </c>
      <c r="G1116" s="98"/>
      <c r="H1116" s="98"/>
      <c r="I1116" s="85" t="s">
        <v>336</v>
      </c>
      <c r="J1116" s="362">
        <v>8968</v>
      </c>
      <c r="K1116" s="95">
        <v>10</v>
      </c>
      <c r="L1116" s="101">
        <f t="shared" si="28"/>
        <v>2735.712</v>
      </c>
      <c r="M1116" s="101"/>
      <c r="N1116" s="101"/>
      <c r="O1116" s="187"/>
      <c r="P1116" s="187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8"/>
      <c r="E1117" s="268">
        <v>6</v>
      </c>
      <c r="F1117" s="198" t="s">
        <v>1068</v>
      </c>
      <c r="G1117" s="198"/>
      <c r="H1117" s="268"/>
      <c r="I1117" s="86" t="s">
        <v>855</v>
      </c>
      <c r="J1117" s="362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3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8"/>
      <c r="E1118" s="268">
        <v>1</v>
      </c>
      <c r="F1118" s="198" t="s">
        <v>1065</v>
      </c>
      <c r="G1118" s="198"/>
      <c r="H1118" s="268" t="s">
        <v>1066</v>
      </c>
      <c r="I1118" s="86" t="s">
        <v>855</v>
      </c>
      <c r="J1118" s="362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3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8"/>
      <c r="E1119" s="268">
        <v>2</v>
      </c>
      <c r="F1119" s="198" t="s">
        <v>1064</v>
      </c>
      <c r="G1119" s="198"/>
      <c r="H1119" s="268"/>
      <c r="I1119" s="86" t="s">
        <v>855</v>
      </c>
      <c r="J1119" s="362">
        <v>14844.4</v>
      </c>
      <c r="K1119" s="95">
        <v>10</v>
      </c>
      <c r="L1119" s="101">
        <f t="shared" si="28"/>
        <v>1652</v>
      </c>
      <c r="M1119" s="161"/>
      <c r="N1119" s="161"/>
      <c r="O1119" s="533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8"/>
      <c r="E1120" s="98">
        <v>2</v>
      </c>
      <c r="F1120" s="198" t="s">
        <v>1144</v>
      </c>
      <c r="G1120" s="98"/>
      <c r="H1120" s="98"/>
      <c r="I1120" s="86" t="s">
        <v>580</v>
      </c>
      <c r="J1120" s="594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3">
        <v>1</v>
      </c>
      <c r="P1120" s="163">
        <v>6</v>
      </c>
    </row>
    <row r="1121" spans="1:16" ht="15" x14ac:dyDescent="0.3">
      <c r="A1121" s="98" t="s">
        <v>1143</v>
      </c>
      <c r="B1121" s="317">
        <v>61</v>
      </c>
      <c r="C1121" s="98" t="s">
        <v>1143</v>
      </c>
      <c r="D1121" s="98"/>
      <c r="E1121" s="98">
        <v>1</v>
      </c>
      <c r="F1121" s="311" t="s">
        <v>1254</v>
      </c>
      <c r="G1121" s="98"/>
      <c r="H1121" s="98"/>
      <c r="I1121" s="85" t="s">
        <v>372</v>
      </c>
      <c r="J1121" s="325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3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0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3">
        <v>10</v>
      </c>
      <c r="L1122" s="101">
        <f>+J1123/120*6</f>
        <v>241.90000000000003</v>
      </c>
      <c r="M1122" s="101"/>
      <c r="N1122" s="101"/>
      <c r="O1122" s="232"/>
      <c r="P1122" s="232">
        <v>3</v>
      </c>
    </row>
    <row r="1123" spans="1:16" ht="15" x14ac:dyDescent="0.3">
      <c r="A1123" s="98"/>
      <c r="B1123" s="235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2"/>
      <c r="P1123" s="232">
        <v>9</v>
      </c>
    </row>
    <row r="1124" spans="1:16" s="687" customFormat="1" ht="15" x14ac:dyDescent="0.3">
      <c r="A1124" s="661"/>
      <c r="B1124" s="688"/>
      <c r="C1124" s="661"/>
      <c r="D1124" s="661"/>
      <c r="E1124" s="661"/>
      <c r="F1124" s="663" t="s">
        <v>1345</v>
      </c>
      <c r="G1124" s="661"/>
      <c r="H1124" s="661"/>
      <c r="I1124" s="657"/>
      <c r="J1124" s="689"/>
      <c r="K1124" s="685"/>
      <c r="L1124" s="676">
        <f>SUM(L1056:L1123)</f>
        <v>133353.68400000001</v>
      </c>
      <c r="M1124" s="676"/>
      <c r="N1124" s="676"/>
      <c r="O1124" s="690"/>
      <c r="P1124" s="691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7"/>
      <c r="E1125" s="159">
        <v>1</v>
      </c>
      <c r="F1125" s="502" t="s">
        <v>972</v>
      </c>
      <c r="G1125" s="567"/>
      <c r="H1125" s="159" t="s">
        <v>28</v>
      </c>
      <c r="I1125" s="147" t="s">
        <v>927</v>
      </c>
      <c r="J1125" s="593">
        <v>5938</v>
      </c>
      <c r="K1125" s="170">
        <v>3</v>
      </c>
      <c r="L1125" s="161">
        <f>+J1126/36*3</f>
        <v>224.5841666666667</v>
      </c>
      <c r="M1125" s="708"/>
      <c r="N1125" s="708"/>
      <c r="O1125" s="708"/>
      <c r="P1125" s="708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0"/>
      <c r="E1126" s="147">
        <v>1</v>
      </c>
      <c r="F1126" s="148" t="s">
        <v>30</v>
      </c>
      <c r="G1126" s="500"/>
      <c r="H1126" s="147" t="s">
        <v>129</v>
      </c>
      <c r="I1126" s="147" t="s">
        <v>927</v>
      </c>
      <c r="J1126" s="169">
        <v>2695.01</v>
      </c>
      <c r="K1126" s="170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7">
        <v>3</v>
      </c>
      <c r="P1126" s="187">
        <v>8</v>
      </c>
    </row>
    <row r="1127" spans="1:16" ht="15" x14ac:dyDescent="0.3">
      <c r="A1127" s="525" t="s">
        <v>1106</v>
      </c>
      <c r="B1127" s="159">
        <v>61</v>
      </c>
      <c r="C1127" s="525" t="s">
        <v>1106</v>
      </c>
      <c r="D1127" s="500"/>
      <c r="E1127" s="147">
        <v>1</v>
      </c>
      <c r="F1127" s="148" t="s">
        <v>30</v>
      </c>
      <c r="G1127" s="500"/>
      <c r="H1127" s="147" t="s">
        <v>129</v>
      </c>
      <c r="I1127" s="147" t="s">
        <v>927</v>
      </c>
      <c r="J1127" s="169">
        <v>2695.0010000000002</v>
      </c>
      <c r="K1127" s="170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7"/>
      <c r="P1127" s="187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0"/>
      <c r="E1128" s="147">
        <v>1</v>
      </c>
      <c r="F1128" s="148" t="s">
        <v>31</v>
      </c>
      <c r="G1128" s="500"/>
      <c r="H1128" s="147"/>
      <c r="I1128" s="147" t="s">
        <v>927</v>
      </c>
      <c r="J1128" s="169">
        <v>2388</v>
      </c>
      <c r="K1128" s="170">
        <v>3</v>
      </c>
      <c r="L1128" s="161">
        <f>IF(K1128=0,"N/A",+J1129/K1128)</f>
        <v>551</v>
      </c>
      <c r="M1128" s="101"/>
      <c r="N1128" s="101">
        <f t="shared" si="29"/>
        <v>0</v>
      </c>
      <c r="O1128" s="187"/>
      <c r="P1128" s="187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0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69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7"/>
      <c r="P1129" s="187">
        <v>9</v>
      </c>
    </row>
    <row r="1130" spans="1:16" ht="15" customHeight="1" x14ac:dyDescent="0.3">
      <c r="A1130" s="235" t="s">
        <v>1106</v>
      </c>
      <c r="B1130" s="516">
        <v>61</v>
      </c>
      <c r="C1130" s="235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7"/>
      <c r="P1130" s="187">
        <v>9</v>
      </c>
    </row>
    <row r="1131" spans="1:16" ht="15" customHeight="1" x14ac:dyDescent="0.3">
      <c r="A1131" s="235" t="s">
        <v>1106</v>
      </c>
      <c r="B1131" s="516">
        <v>61</v>
      </c>
      <c r="C1131" s="235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7"/>
      <c r="P1131" s="187">
        <v>7</v>
      </c>
    </row>
    <row r="1132" spans="1:16" ht="15" x14ac:dyDescent="0.3">
      <c r="A1132" s="235" t="s">
        <v>1106</v>
      </c>
      <c r="B1132" s="516">
        <v>61</v>
      </c>
      <c r="C1132" s="235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5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7"/>
      <c r="P1132" s="187"/>
    </row>
    <row r="1133" spans="1:16" ht="15" x14ac:dyDescent="0.3">
      <c r="A1133" s="516" t="s">
        <v>1106</v>
      </c>
      <c r="B1133" s="516">
        <v>61</v>
      </c>
      <c r="C1133" s="516" t="s">
        <v>1106</v>
      </c>
      <c r="D1133" s="317"/>
      <c r="E1133" s="317">
        <v>1</v>
      </c>
      <c r="F1133" s="311" t="s">
        <v>1155</v>
      </c>
      <c r="G1133" s="98"/>
      <c r="H1133" s="98" t="s">
        <v>118</v>
      </c>
      <c r="I1133" s="85" t="s">
        <v>1154</v>
      </c>
      <c r="J1133" s="325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7"/>
      <c r="P1133" s="187"/>
    </row>
    <row r="1134" spans="1:16" ht="15" x14ac:dyDescent="0.3">
      <c r="A1134" s="516" t="s">
        <v>1106</v>
      </c>
      <c r="B1134" s="516">
        <v>61</v>
      </c>
      <c r="C1134" s="516" t="s">
        <v>1106</v>
      </c>
      <c r="D1134" s="317"/>
      <c r="E1134" s="317">
        <v>1</v>
      </c>
      <c r="F1134" s="311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7"/>
      <c r="P1134" s="187"/>
    </row>
    <row r="1135" spans="1:16" ht="15" x14ac:dyDescent="0.3">
      <c r="A1135" s="235" t="s">
        <v>1106</v>
      </c>
      <c r="B1135" s="235">
        <v>61</v>
      </c>
      <c r="C1135" s="235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7"/>
      <c r="P1135" s="187"/>
    </row>
    <row r="1136" spans="1:16" ht="15" x14ac:dyDescent="0.3">
      <c r="A1136" s="235" t="s">
        <v>1106</v>
      </c>
      <c r="B1136" s="235">
        <v>61</v>
      </c>
      <c r="C1136" s="235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7"/>
      <c r="P1136" s="187"/>
    </row>
    <row r="1137" spans="1:16" ht="15" x14ac:dyDescent="0.3">
      <c r="A1137" s="235" t="s">
        <v>1106</v>
      </c>
      <c r="B1137" s="235">
        <v>61</v>
      </c>
      <c r="C1137" s="235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7"/>
      <c r="P1137" s="187">
        <v>1</v>
      </c>
    </row>
    <row r="1138" spans="1:16" ht="15" x14ac:dyDescent="0.3">
      <c r="A1138" s="235" t="s">
        <v>1106</v>
      </c>
      <c r="B1138" s="235">
        <v>61</v>
      </c>
      <c r="C1138" s="235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7"/>
      <c r="P1138" s="187"/>
    </row>
    <row r="1139" spans="1:16" ht="15" x14ac:dyDescent="0.3">
      <c r="A1139" s="235" t="s">
        <v>1106</v>
      </c>
      <c r="B1139" s="235">
        <v>61</v>
      </c>
      <c r="C1139" s="235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7">
        <v>1</v>
      </c>
      <c r="P1139" s="187">
        <v>6</v>
      </c>
    </row>
    <row r="1140" spans="1:16" ht="15" x14ac:dyDescent="0.3">
      <c r="A1140" s="235" t="s">
        <v>1106</v>
      </c>
      <c r="B1140" s="235">
        <v>61</v>
      </c>
      <c r="C1140" s="235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7">
        <v>1</v>
      </c>
      <c r="P1140" s="187"/>
    </row>
    <row r="1141" spans="1:16" ht="15" customHeight="1" x14ac:dyDescent="0.3">
      <c r="A1141" s="235" t="s">
        <v>1106</v>
      </c>
      <c r="B1141" s="235">
        <v>61</v>
      </c>
      <c r="C1141" s="235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3"/>
      <c r="N1141" s="393"/>
      <c r="O1141" s="459"/>
      <c r="P1141" s="459">
        <v>4</v>
      </c>
    </row>
    <row r="1142" spans="1:16" ht="15" customHeight="1" x14ac:dyDescent="0.3">
      <c r="A1142" s="235" t="s">
        <v>1106</v>
      </c>
      <c r="B1142" s="235">
        <v>61</v>
      </c>
      <c r="C1142" s="235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0">
        <v>5</v>
      </c>
      <c r="L1142" s="101">
        <f>IF(K1142=0,"N/A",+J1143/K1142)</f>
        <v>1264.3420000000001</v>
      </c>
      <c r="M1142" s="393"/>
      <c r="N1142" s="393"/>
      <c r="O1142" s="459"/>
      <c r="P1142" s="459">
        <v>9</v>
      </c>
    </row>
    <row r="1143" spans="1:16" ht="15" customHeight="1" x14ac:dyDescent="0.3">
      <c r="A1143" s="235" t="s">
        <v>1106</v>
      </c>
      <c r="B1143" s="235">
        <v>61</v>
      </c>
      <c r="C1143" s="235" t="s">
        <v>1106</v>
      </c>
      <c r="D1143" s="99"/>
      <c r="E1143" s="99">
        <v>1</v>
      </c>
      <c r="F1143" s="96" t="s">
        <v>1169</v>
      </c>
      <c r="G1143" s="85"/>
      <c r="H1143" s="85"/>
      <c r="I1143" s="227" t="s">
        <v>1154</v>
      </c>
      <c r="J1143" s="539">
        <v>6321.71</v>
      </c>
      <c r="K1143" s="540">
        <v>3</v>
      </c>
      <c r="L1143" s="101">
        <f>IF(K1143=0,"N/A",+J1144/K1143)</f>
        <v>1770</v>
      </c>
      <c r="M1143" s="393"/>
      <c r="N1143" s="393"/>
      <c r="O1143" s="459">
        <v>10</v>
      </c>
      <c r="P1143" s="459"/>
    </row>
    <row r="1144" spans="1:16" ht="15" x14ac:dyDescent="0.3">
      <c r="A1144" s="235" t="s">
        <v>1106</v>
      </c>
      <c r="B1144" s="235">
        <v>61</v>
      </c>
      <c r="C1144" s="235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7" t="s">
        <v>165</v>
      </c>
      <c r="J1144" s="539">
        <v>5310</v>
      </c>
      <c r="K1144" s="540">
        <v>3</v>
      </c>
      <c r="L1144" s="101">
        <f>IF(K1144=0,"N/A",+J1145/K1144)</f>
        <v>168.33333333333334</v>
      </c>
      <c r="M1144" s="708"/>
      <c r="N1144" s="708"/>
      <c r="O1144" s="708"/>
      <c r="P1144" s="708"/>
    </row>
    <row r="1145" spans="1:16" ht="15.75" x14ac:dyDescent="0.3">
      <c r="A1145" s="235" t="s">
        <v>1106</v>
      </c>
      <c r="B1145" s="235">
        <v>61</v>
      </c>
      <c r="C1145" s="235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7" t="s">
        <v>165</v>
      </c>
      <c r="J1145" s="539">
        <v>505</v>
      </c>
      <c r="K1145" s="392">
        <v>10</v>
      </c>
      <c r="L1145" s="393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1" t="s">
        <v>1106</v>
      </c>
      <c r="B1146" s="451">
        <v>61</v>
      </c>
      <c r="C1146" s="451" t="s">
        <v>1106</v>
      </c>
      <c r="D1146" s="450"/>
      <c r="E1146" s="451">
        <v>1</v>
      </c>
      <c r="F1146" s="390" t="s">
        <v>139</v>
      </c>
      <c r="G1146" s="389"/>
      <c r="H1146" s="389" t="s">
        <v>240</v>
      </c>
      <c r="I1146" s="389" t="s">
        <v>181</v>
      </c>
      <c r="J1146" s="391">
        <v>26500</v>
      </c>
      <c r="K1146" s="389">
        <v>3</v>
      </c>
      <c r="L1146" s="393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0" t="s">
        <v>1106</v>
      </c>
      <c r="B1147" s="451">
        <v>61</v>
      </c>
      <c r="C1147" s="450" t="s">
        <v>1106</v>
      </c>
      <c r="D1147" s="22"/>
      <c r="E1147" s="451">
        <v>1</v>
      </c>
      <c r="F1147" s="457" t="s">
        <v>27</v>
      </c>
      <c r="G1147" s="389"/>
      <c r="H1147" s="389" t="s">
        <v>134</v>
      </c>
      <c r="I1147" s="458" t="s">
        <v>188</v>
      </c>
      <c r="J1147" s="768">
        <v>9536</v>
      </c>
      <c r="K1147" s="392">
        <v>10</v>
      </c>
      <c r="L1147" s="393"/>
      <c r="M1147" s="101"/>
      <c r="N1147" s="101"/>
      <c r="O1147" s="102"/>
      <c r="P1147" s="102">
        <v>9</v>
      </c>
    </row>
    <row r="1148" spans="1:16" ht="15.75" x14ac:dyDescent="0.3">
      <c r="A1148" s="451" t="s">
        <v>1106</v>
      </c>
      <c r="B1148" s="451">
        <v>61</v>
      </c>
      <c r="C1148" s="451" t="s">
        <v>1106</v>
      </c>
      <c r="D1148" s="451"/>
      <c r="E1148" s="451">
        <v>1</v>
      </c>
      <c r="F1148" s="390" t="s">
        <v>39</v>
      </c>
      <c r="G1148" s="389" t="s">
        <v>793</v>
      </c>
      <c r="H1148" s="389" t="s">
        <v>826</v>
      </c>
      <c r="I1148" s="389" t="s">
        <v>188</v>
      </c>
      <c r="J1148" s="391">
        <v>1740</v>
      </c>
      <c r="K1148" s="413">
        <v>3</v>
      </c>
      <c r="L1148" s="409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7" t="s">
        <v>1106</v>
      </c>
      <c r="B1149" s="374">
        <v>61</v>
      </c>
      <c r="C1149" s="507" t="s">
        <v>1106</v>
      </c>
      <c r="D1149" s="230"/>
      <c r="E1149" s="230">
        <v>1</v>
      </c>
      <c r="F1149" s="96" t="s">
        <v>969</v>
      </c>
      <c r="G1149" s="85" t="s">
        <v>970</v>
      </c>
      <c r="H1149" s="85" t="s">
        <v>167</v>
      </c>
      <c r="I1149" s="407" t="s">
        <v>440</v>
      </c>
      <c r="J1149" s="748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7"/>
      <c r="E1150" s="85">
        <v>1</v>
      </c>
      <c r="F1150" s="122" t="s">
        <v>920</v>
      </c>
      <c r="G1150" s="227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08"/>
      <c r="N1155" s="708"/>
      <c r="O1155" s="708"/>
      <c r="P1155" s="708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08"/>
      <c r="N1156" s="708"/>
      <c r="O1156" s="708"/>
      <c r="P1156" s="708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3">
        <f>+M1155+M1157</f>
        <v>0</v>
      </c>
      <c r="O1157" s="187"/>
      <c r="P1157" s="187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08"/>
      <c r="N1158" s="708"/>
      <c r="O1158" s="708"/>
      <c r="P1158" s="708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7"/>
      <c r="P1159" s="187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1">
        <v>2635</v>
      </c>
      <c r="K1160" s="85">
        <v>3</v>
      </c>
      <c r="L1160" s="101">
        <f>IF(K1160=0,"N/A",+J1161/K1160)</f>
        <v>3751.67</v>
      </c>
      <c r="M1160" s="101"/>
      <c r="N1160" s="101"/>
      <c r="O1160" s="187"/>
      <c r="P1160" s="187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1">
        <v>11255.01</v>
      </c>
      <c r="K1161" s="85">
        <v>5</v>
      </c>
      <c r="L1161" s="101">
        <f>+J1162/60*P1157</f>
        <v>705.75</v>
      </c>
      <c r="M1161" s="101"/>
      <c r="N1161" s="101"/>
      <c r="O1161" s="187"/>
      <c r="P1161" s="187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7"/>
      <c r="H1162" s="85"/>
      <c r="I1162" s="85" t="s">
        <v>1188</v>
      </c>
      <c r="J1162" s="351">
        <v>4705</v>
      </c>
      <c r="K1162" s="392">
        <v>3</v>
      </c>
      <c r="L1162" s="393">
        <f>IF(K1162=0,"N/A",+J1163/K1162)</f>
        <v>2224</v>
      </c>
      <c r="M1162" s="101"/>
      <c r="N1162" s="101"/>
      <c r="O1162" s="187"/>
      <c r="P1162" s="187">
        <v>4</v>
      </c>
    </row>
    <row r="1163" spans="1:16" ht="15.75" x14ac:dyDescent="0.3">
      <c r="A1163" s="451" t="s">
        <v>1106</v>
      </c>
      <c r="B1163" s="451">
        <v>61</v>
      </c>
      <c r="C1163" s="451" t="s">
        <v>1106</v>
      </c>
      <c r="D1163" s="451"/>
      <c r="E1163" s="451">
        <v>1</v>
      </c>
      <c r="F1163" s="390" t="s">
        <v>31</v>
      </c>
      <c r="G1163" s="389"/>
      <c r="H1163" s="389" t="s">
        <v>987</v>
      </c>
      <c r="I1163" s="85" t="s">
        <v>933</v>
      </c>
      <c r="J1163" s="391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7">
        <v>1</v>
      </c>
      <c r="P1163" s="187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7"/>
      <c r="E1164" s="85">
        <v>1</v>
      </c>
      <c r="F1164" s="87" t="s">
        <v>1199</v>
      </c>
      <c r="G1164" s="227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7">
        <v>1</v>
      </c>
      <c r="P1164" s="187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7"/>
      <c r="E1165" s="85">
        <v>1</v>
      </c>
      <c r="F1165" s="87" t="s">
        <v>1200</v>
      </c>
      <c r="G1165" s="227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7">
        <v>1</v>
      </c>
      <c r="P1165" s="187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7"/>
      <c r="E1166" s="85">
        <v>1</v>
      </c>
      <c r="F1166" s="87" t="s">
        <v>1202</v>
      </c>
      <c r="G1166" s="227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2"/>
      <c r="P1166" s="232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7"/>
      <c r="E1167" s="85">
        <v>1</v>
      </c>
      <c r="F1167" s="87" t="s">
        <v>1203</v>
      </c>
      <c r="G1167" s="227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7"/>
      <c r="P1167" s="187">
        <v>4</v>
      </c>
    </row>
    <row r="1168" spans="1:16" ht="15" x14ac:dyDescent="0.3">
      <c r="A1168" s="235" t="s">
        <v>1106</v>
      </c>
      <c r="B1168" s="235">
        <v>61</v>
      </c>
      <c r="C1168" s="235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09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7"/>
      <c r="P1168" s="187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0"/>
      <c r="E1169" s="85">
        <v>1</v>
      </c>
      <c r="F1169" s="87" t="s">
        <v>1009</v>
      </c>
      <c r="G1169" s="260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7">
        <v>1</v>
      </c>
      <c r="P1169" s="187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0"/>
      <c r="E1170" s="85">
        <v>1</v>
      </c>
      <c r="F1170" s="87" t="s">
        <v>31</v>
      </c>
      <c r="G1170" s="260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7"/>
      <c r="P1170" s="187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6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7">
        <v>1</v>
      </c>
      <c r="P1171" s="187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7"/>
      <c r="P1172" s="187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7"/>
      <c r="P1173" s="187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0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2"/>
      <c r="P1174" s="232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2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2"/>
      <c r="P1175" s="232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0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2"/>
      <c r="P1176" s="232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0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2"/>
      <c r="P1177" s="232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0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2"/>
      <c r="P1178" s="232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3"/>
      <c r="E1179" s="105">
        <v>1</v>
      </c>
      <c r="F1179" s="106" t="s">
        <v>1235</v>
      </c>
      <c r="G1179" s="105"/>
      <c r="H1179" s="308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2"/>
      <c r="P1179" s="232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6"/>
      <c r="E1180" s="92">
        <v>1</v>
      </c>
      <c r="F1180" s="236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2"/>
      <c r="P1180" s="232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6"/>
      <c r="E1181" s="92">
        <v>1</v>
      </c>
      <c r="F1181" s="236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7"/>
      <c r="P1181" s="187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6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7"/>
      <c r="P1182" s="187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6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7"/>
      <c r="P1183" s="187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6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7">
        <v>1</v>
      </c>
      <c r="P1184" s="187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6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2">
        <v>1</v>
      </c>
      <c r="P1185" s="232">
        <v>6</v>
      </c>
    </row>
    <row r="1186" spans="1:16" ht="15" x14ac:dyDescent="0.3">
      <c r="A1186" s="548" t="s">
        <v>1106</v>
      </c>
      <c r="B1186" s="85">
        <v>61</v>
      </c>
      <c r="C1186" s="548" t="s">
        <v>1106</v>
      </c>
      <c r="D1186" s="260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7">
        <v>1</v>
      </c>
      <c r="P1186" s="187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0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7">
        <v>1</v>
      </c>
      <c r="P1187" s="187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0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08"/>
      <c r="N1188" s="708"/>
      <c r="O1188" s="708"/>
      <c r="P1188" s="708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0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08"/>
      <c r="N1189" s="708"/>
      <c r="O1189" s="708"/>
      <c r="P1189" s="708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7"/>
      <c r="E1190" s="98">
        <v>1</v>
      </c>
      <c r="F1190" s="311" t="s">
        <v>1101</v>
      </c>
      <c r="G1190" s="634" t="s">
        <v>1102</v>
      </c>
      <c r="H1190" s="95" t="s">
        <v>167</v>
      </c>
      <c r="I1190" s="98" t="s">
        <v>936</v>
      </c>
      <c r="J1190" s="362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7">
        <v>1</v>
      </c>
      <c r="P1190" s="187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2">
        <v>1</v>
      </c>
      <c r="P1191" s="232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0"/>
      <c r="E1192" s="85">
        <v>1</v>
      </c>
      <c r="F1192" s="96" t="s">
        <v>31</v>
      </c>
      <c r="G1192" s="300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7">
        <v>1</v>
      </c>
      <c r="P1192" s="187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2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7">
        <v>1</v>
      </c>
      <c r="P1193" s="187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7"/>
      <c r="P1194" s="187">
        <v>5</v>
      </c>
    </row>
    <row r="1195" spans="1:16" ht="15" x14ac:dyDescent="0.3">
      <c r="A1195" s="235" t="s">
        <v>1106</v>
      </c>
      <c r="B1195" s="235">
        <v>61</v>
      </c>
      <c r="C1195" s="235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5" t="s">
        <v>1106</v>
      </c>
      <c r="B1196" s="235">
        <v>61</v>
      </c>
      <c r="C1196" s="235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7"/>
      <c r="P1196" s="187">
        <v>3</v>
      </c>
    </row>
    <row r="1197" spans="1:16" ht="15" x14ac:dyDescent="0.3">
      <c r="A1197" s="235" t="s">
        <v>1106</v>
      </c>
      <c r="B1197" s="235">
        <v>61</v>
      </c>
      <c r="C1197" s="235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7"/>
      <c r="P1197" s="187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7"/>
      <c r="P1198" s="187">
        <v>3</v>
      </c>
    </row>
    <row r="1199" spans="1:16" ht="15" x14ac:dyDescent="0.3">
      <c r="A1199" s="235" t="s">
        <v>1106</v>
      </c>
      <c r="B1199" s="235">
        <v>61</v>
      </c>
      <c r="C1199" s="235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7"/>
      <c r="P1199" s="187">
        <v>3</v>
      </c>
    </row>
    <row r="1200" spans="1:16" ht="15" x14ac:dyDescent="0.3">
      <c r="A1200" s="85" t="s">
        <v>1106</v>
      </c>
      <c r="B1200" s="235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7"/>
      <c r="P1200" s="187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2"/>
      <c r="P1201" s="232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7"/>
      <c r="P1202" s="187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7"/>
      <c r="P1203" s="187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7"/>
      <c r="P1204" s="187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7"/>
      <c r="P1205" s="187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2"/>
      <c r="P1206" s="232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7"/>
      <c r="P1207" s="187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0" t="s">
        <v>1106</v>
      </c>
      <c r="B1211" s="85">
        <v>61</v>
      </c>
      <c r="C1211" s="520" t="s">
        <v>1106</v>
      </c>
      <c r="D1211" s="260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0" t="s">
        <v>1106</v>
      </c>
      <c r="B1212" s="85">
        <v>61</v>
      </c>
      <c r="C1212" s="520" t="s">
        <v>1106</v>
      </c>
      <c r="D1212" s="260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5" t="s">
        <v>1106</v>
      </c>
      <c r="B1213" s="99">
        <v>61</v>
      </c>
      <c r="C1213" s="235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1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7">
        <v>1</v>
      </c>
      <c r="P1214" s="187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7"/>
      <c r="P1215" s="187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7"/>
      <c r="P1216" s="187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7"/>
      <c r="P1217" s="187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7"/>
      <c r="P1218" s="187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2"/>
      <c r="E1219" s="86">
        <v>1</v>
      </c>
      <c r="F1219" s="192" t="s">
        <v>1067</v>
      </c>
      <c r="G1219" s="192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08"/>
      <c r="N1219" s="708"/>
      <c r="O1219" s="708"/>
      <c r="P1219" s="708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3"/>
      <c r="H1220" s="260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7"/>
      <c r="P1220" s="187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3"/>
      <c r="H1221" s="260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7"/>
      <c r="N1221" s="707"/>
      <c r="O1221" s="707"/>
      <c r="P1221" s="707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3">
        <f>+M1220+M1222</f>
        <v>45.113833333333332</v>
      </c>
      <c r="O1222" s="187"/>
      <c r="P1222" s="187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7"/>
      <c r="P1223" s="187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7"/>
      <c r="H1224" s="85" t="s">
        <v>129</v>
      </c>
      <c r="I1224" s="85" t="s">
        <v>1188</v>
      </c>
      <c r="J1224" s="351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7"/>
      <c r="P1224" s="187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0"/>
      <c r="E1225" s="85">
        <v>1</v>
      </c>
      <c r="F1225" s="87" t="s">
        <v>1211</v>
      </c>
      <c r="G1225" s="260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3"/>
      <c r="N1225" s="393"/>
      <c r="O1225" s="459"/>
      <c r="P1225" s="459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3"/>
      <c r="N1226" s="393"/>
      <c r="O1226" s="459"/>
      <c r="P1226" s="459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0"/>
      <c r="E1227" s="85">
        <v>1</v>
      </c>
      <c r="F1227" s="87" t="s">
        <v>1213</v>
      </c>
      <c r="G1227" s="260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3"/>
      <c r="N1227" s="393"/>
      <c r="O1227" s="459"/>
      <c r="P1227" s="102">
        <v>8</v>
      </c>
    </row>
    <row r="1228" spans="1:16" ht="15" customHeight="1" x14ac:dyDescent="0.3">
      <c r="A1228" s="85" t="s">
        <v>1221</v>
      </c>
      <c r="B1228" s="190">
        <v>61</v>
      </c>
      <c r="C1228" s="85" t="s">
        <v>1221</v>
      </c>
      <c r="D1228" s="326"/>
      <c r="E1228" s="326">
        <v>1</v>
      </c>
      <c r="F1228" s="192" t="s">
        <v>1222</v>
      </c>
      <c r="G1228" s="326"/>
      <c r="H1228" s="86"/>
      <c r="I1228" s="85" t="s">
        <v>1223</v>
      </c>
      <c r="J1228" s="517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7"/>
      <c r="B1229" s="657"/>
      <c r="C1229" s="657"/>
      <c r="D1229" s="657"/>
      <c r="E1229" s="657"/>
      <c r="F1229" s="663" t="s">
        <v>1346</v>
      </c>
      <c r="G1229" s="657"/>
      <c r="H1229" s="657"/>
      <c r="I1229" s="657"/>
      <c r="J1229" s="664"/>
      <c r="K1229" s="665"/>
      <c r="L1229" s="666">
        <f>SUM(L1120:L1228)</f>
        <v>360954.92119444441</v>
      </c>
      <c r="M1229" s="393"/>
      <c r="N1229" s="393"/>
      <c r="O1229" s="459"/>
      <c r="P1229" s="459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5" t="s">
        <v>697</v>
      </c>
      <c r="J1230" s="271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7"/>
      <c r="B1231" s="657"/>
      <c r="C1231" s="657"/>
      <c r="D1231" s="657"/>
      <c r="E1231" s="657"/>
      <c r="F1231" s="663" t="s">
        <v>1347</v>
      </c>
      <c r="G1231" s="657"/>
      <c r="H1231" s="657"/>
      <c r="I1231" s="657"/>
      <c r="J1231" s="664"/>
      <c r="K1231" s="665"/>
      <c r="L1231" s="662">
        <f>SUM(L1230)</f>
        <v>541.36599999999999</v>
      </c>
      <c r="M1231" s="393"/>
      <c r="N1231" s="393"/>
      <c r="O1231" s="459"/>
      <c r="P1231" s="459"/>
    </row>
    <row r="1232" spans="1:16" ht="15" customHeight="1" x14ac:dyDescent="0.3">
      <c r="A1232" s="235" t="s">
        <v>1333</v>
      </c>
      <c r="B1232" s="235">
        <v>61</v>
      </c>
      <c r="C1232" s="235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5" t="s">
        <v>697</v>
      </c>
      <c r="J1233" s="271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7" customFormat="1" ht="15" customHeight="1" x14ac:dyDescent="0.3">
      <c r="A1234" s="657"/>
      <c r="B1234" s="657"/>
      <c r="C1234" s="657"/>
      <c r="D1234" s="657"/>
      <c r="E1234" s="657"/>
      <c r="F1234" s="663" t="s">
        <v>1348</v>
      </c>
      <c r="G1234" s="657"/>
      <c r="H1234" s="657"/>
      <c r="I1234" s="657"/>
      <c r="J1234" s="664"/>
      <c r="K1234" s="665"/>
      <c r="L1234" s="666">
        <f>SUM(L1232:L1233)</f>
        <v>2597.35</v>
      </c>
      <c r="M1234" s="693"/>
      <c r="N1234" s="693"/>
      <c r="O1234" s="694"/>
      <c r="P1234" s="694"/>
    </row>
    <row r="1235" spans="1:16" ht="15" x14ac:dyDescent="0.3">
      <c r="A1235" s="235" t="s">
        <v>1127</v>
      </c>
      <c r="B1235" s="86">
        <v>61</v>
      </c>
      <c r="C1235" s="235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1">
        <v>1200</v>
      </c>
      <c r="K1235" s="170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69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5" t="s">
        <v>1108</v>
      </c>
      <c r="B1237" s="235">
        <v>61</v>
      </c>
      <c r="C1237" s="235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2">
        <v>5</v>
      </c>
      <c r="L1237" s="393">
        <f>+J1238/60*9</f>
        <v>435.9</v>
      </c>
      <c r="M1237" s="610"/>
      <c r="N1237" s="610"/>
      <c r="O1237" s="610"/>
      <c r="P1237" s="610"/>
    </row>
    <row r="1238" spans="1:16" ht="15.75" x14ac:dyDescent="0.3">
      <c r="A1238" s="451" t="s">
        <v>1108</v>
      </c>
      <c r="B1238" s="451">
        <v>61</v>
      </c>
      <c r="C1238" s="451" t="s">
        <v>1108</v>
      </c>
      <c r="D1238" s="450"/>
      <c r="E1238" s="451">
        <v>1</v>
      </c>
      <c r="F1238" s="390" t="s">
        <v>1172</v>
      </c>
      <c r="G1238" s="389"/>
      <c r="H1238" s="389" t="s">
        <v>129</v>
      </c>
      <c r="I1238" s="389" t="s">
        <v>181</v>
      </c>
      <c r="J1238" s="391">
        <v>2906</v>
      </c>
      <c r="K1238" s="392">
        <v>3</v>
      </c>
      <c r="L1238" s="393">
        <f>+J1239/36*5</f>
        <v>1152.7944444444445</v>
      </c>
      <c r="M1238" s="208">
        <f>IF(K1242=0,"N/A",+L1242/12)</f>
        <v>111.21625</v>
      </c>
      <c r="N1238" s="208"/>
      <c r="O1238" s="256">
        <v>1</v>
      </c>
      <c r="P1238" s="256">
        <v>2</v>
      </c>
    </row>
    <row r="1239" spans="1:16" ht="15.75" x14ac:dyDescent="0.3">
      <c r="A1239" s="451" t="s">
        <v>1108</v>
      </c>
      <c r="B1239" s="451">
        <v>61</v>
      </c>
      <c r="C1239" s="451" t="s">
        <v>1108</v>
      </c>
      <c r="D1239" s="450"/>
      <c r="E1239" s="451">
        <v>2</v>
      </c>
      <c r="F1239" s="390" t="s">
        <v>1173</v>
      </c>
      <c r="G1239" s="389" t="s">
        <v>961</v>
      </c>
      <c r="H1239" s="389" t="s">
        <v>42</v>
      </c>
      <c r="I1239" s="389" t="s">
        <v>181</v>
      </c>
      <c r="J1239" s="391">
        <v>8300.1200000000008</v>
      </c>
      <c r="K1239" s="170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7">
        <v>1</v>
      </c>
      <c r="P1239" s="187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7" t="s">
        <v>440</v>
      </c>
      <c r="J1240" s="169">
        <v>56640</v>
      </c>
      <c r="K1240" s="605">
        <v>10</v>
      </c>
      <c r="L1240" s="608">
        <f>IF(K1240=0,"N/A",+J1241/K1240)</f>
        <v>899.5</v>
      </c>
      <c r="M1240" s="101">
        <f>IF(K1244=0,"N/A",+L1244/12)</f>
        <v>3.5937291666666673</v>
      </c>
      <c r="N1240" s="101"/>
      <c r="O1240" s="187"/>
      <c r="P1240" s="187">
        <v>3</v>
      </c>
    </row>
    <row r="1241" spans="1:16" ht="15" x14ac:dyDescent="0.3">
      <c r="A1241" s="373" t="s">
        <v>1108</v>
      </c>
      <c r="B1241" s="373">
        <v>61</v>
      </c>
      <c r="C1241" s="373" t="s">
        <v>1108</v>
      </c>
      <c r="D1241" s="326"/>
      <c r="E1241" s="326">
        <v>1</v>
      </c>
      <c r="F1241" s="403" t="s">
        <v>101</v>
      </c>
      <c r="G1241" s="373" t="s">
        <v>996</v>
      </c>
      <c r="H1241" s="512" t="s">
        <v>910</v>
      </c>
      <c r="I1241" s="373" t="s">
        <v>103</v>
      </c>
      <c r="J1241" s="406">
        <v>8995</v>
      </c>
      <c r="K1241" s="400">
        <v>10</v>
      </c>
      <c r="L1241" s="401">
        <f>IF(K1241=0,"N/A",+J1242/K1241)</f>
        <v>225</v>
      </c>
      <c r="M1241" s="101">
        <f>IF(K1245=0,"N/A",+L1245/12)</f>
        <v>11.922916666666667</v>
      </c>
      <c r="N1241" s="101"/>
      <c r="O1241" s="187"/>
      <c r="P1241" s="187">
        <v>3</v>
      </c>
    </row>
    <row r="1242" spans="1:16" ht="15" x14ac:dyDescent="0.3">
      <c r="A1242" s="512" t="s">
        <v>1108</v>
      </c>
      <c r="B1242" s="373">
        <v>61</v>
      </c>
      <c r="C1242" s="512" t="s">
        <v>1108</v>
      </c>
      <c r="D1242" s="475"/>
      <c r="E1242" s="475">
        <v>1</v>
      </c>
      <c r="F1242" s="546" t="s">
        <v>115</v>
      </c>
      <c r="G1242" s="475" t="s">
        <v>997</v>
      </c>
      <c r="H1242" s="641" t="s">
        <v>998</v>
      </c>
      <c r="I1242" s="326" t="s">
        <v>103</v>
      </c>
      <c r="J1242" s="649">
        <v>2250</v>
      </c>
      <c r="K1242" s="130">
        <v>10</v>
      </c>
      <c r="L1242" s="208">
        <f>IF(K1242=0,"N/A",+J1243/K1242)</f>
        <v>1334.595</v>
      </c>
      <c r="M1242" s="101"/>
      <c r="N1242" s="101"/>
      <c r="O1242" s="187"/>
      <c r="P1242" s="187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3"/>
      <c r="E1243" s="563">
        <v>1</v>
      </c>
      <c r="F1243" s="106" t="s">
        <v>1011</v>
      </c>
      <c r="G1243" s="563" t="s">
        <v>1012</v>
      </c>
      <c r="H1243" s="86" t="s">
        <v>796</v>
      </c>
      <c r="I1243" s="85" t="s">
        <v>201</v>
      </c>
      <c r="J1243" s="534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7"/>
      <c r="P1243" s="187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7"/>
      <c r="P1244" s="187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2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7">
        <v>1</v>
      </c>
      <c r="P1245" s="187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2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7">
        <v>1</v>
      </c>
      <c r="P1246" s="187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2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7">
        <v>1</v>
      </c>
      <c r="P1247" s="187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2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2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7"/>
      <c r="P1251" s="187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7"/>
      <c r="P1252" s="187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0"/>
      <c r="E1253" s="85">
        <v>3</v>
      </c>
      <c r="F1253" s="87" t="s">
        <v>1095</v>
      </c>
      <c r="G1253" s="373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7"/>
      <c r="P1253" s="187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7"/>
      <c r="P1254" s="187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7"/>
      <c r="P1255" s="187">
        <v>3</v>
      </c>
    </row>
    <row r="1256" spans="1:16" ht="15" x14ac:dyDescent="0.3">
      <c r="A1256" s="235" t="s">
        <v>1108</v>
      </c>
      <c r="B1256" s="235">
        <v>61</v>
      </c>
      <c r="C1256" s="235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7"/>
      <c r="P1256" s="187">
        <v>3</v>
      </c>
    </row>
    <row r="1257" spans="1:16" ht="15" x14ac:dyDescent="0.3">
      <c r="A1257" s="235" t="s">
        <v>1108</v>
      </c>
      <c r="B1257" s="235">
        <v>61</v>
      </c>
      <c r="C1257" s="235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7"/>
      <c r="P1257" s="187">
        <v>3</v>
      </c>
    </row>
    <row r="1258" spans="1:16" ht="15" x14ac:dyDescent="0.3">
      <c r="A1258" s="235" t="s">
        <v>1108</v>
      </c>
      <c r="B1258" s="235">
        <v>61</v>
      </c>
      <c r="C1258" s="235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7"/>
      <c r="P1258" s="187">
        <v>3</v>
      </c>
    </row>
    <row r="1259" spans="1:16" ht="15" x14ac:dyDescent="0.3">
      <c r="A1259" s="235" t="s">
        <v>1108</v>
      </c>
      <c r="B1259" s="235">
        <v>61</v>
      </c>
      <c r="C1259" s="235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7"/>
      <c r="P1259" s="187">
        <v>3</v>
      </c>
    </row>
    <row r="1260" spans="1:16" ht="15" x14ac:dyDescent="0.3">
      <c r="A1260" s="235" t="s">
        <v>1108</v>
      </c>
      <c r="B1260" s="235">
        <v>61</v>
      </c>
      <c r="C1260" s="235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7"/>
      <c r="P1260" s="187"/>
    </row>
    <row r="1261" spans="1:16" ht="15" x14ac:dyDescent="0.3">
      <c r="A1261" s="235" t="s">
        <v>1108</v>
      </c>
      <c r="B1261" s="235">
        <v>61</v>
      </c>
      <c r="C1261" s="235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5" t="s">
        <v>1108</v>
      </c>
      <c r="B1262" s="235">
        <v>61</v>
      </c>
      <c r="C1262" s="235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7">
        <v>1</v>
      </c>
      <c r="P1262" s="187">
        <v>9</v>
      </c>
    </row>
    <row r="1263" spans="1:16" ht="15" x14ac:dyDescent="0.3">
      <c r="A1263" s="235" t="s">
        <v>1108</v>
      </c>
      <c r="B1263" s="235">
        <v>61</v>
      </c>
      <c r="C1263" s="235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7">
        <v>1</v>
      </c>
      <c r="P1263" s="187">
        <v>9</v>
      </c>
    </row>
    <row r="1264" spans="1:16" ht="15" x14ac:dyDescent="0.3">
      <c r="A1264" s="235" t="s">
        <v>1108</v>
      </c>
      <c r="B1264" s="235">
        <v>61</v>
      </c>
      <c r="C1264" s="235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7">
        <v>1</v>
      </c>
      <c r="P1264" s="187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7">
        <v>1</v>
      </c>
      <c r="P1265" s="187">
        <v>9</v>
      </c>
    </row>
    <row r="1266" spans="1:16" ht="15" x14ac:dyDescent="0.3">
      <c r="A1266" s="235" t="s">
        <v>1108</v>
      </c>
      <c r="B1266" s="99">
        <v>61</v>
      </c>
      <c r="C1266" s="235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1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7">
        <v>1</v>
      </c>
      <c r="P1266" s="187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1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7">
        <v>1</v>
      </c>
      <c r="P1267" s="187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1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7"/>
      <c r="P1268" s="187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1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7">
        <v>1</v>
      </c>
      <c r="P1269" s="187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1">
        <v>102660</v>
      </c>
      <c r="K1270" s="95">
        <v>10</v>
      </c>
      <c r="L1270" s="101">
        <f t="shared" si="35"/>
        <v>10266</v>
      </c>
      <c r="M1270" s="101"/>
      <c r="N1270" s="101"/>
      <c r="O1270" s="187"/>
      <c r="P1270" s="187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2">
        <v>102660</v>
      </c>
      <c r="K1271" s="95">
        <v>10</v>
      </c>
      <c r="L1271" s="101">
        <f t="shared" si="35"/>
        <v>2699.5</v>
      </c>
      <c r="M1271" s="101"/>
      <c r="N1271" s="101"/>
      <c r="O1271" s="187"/>
      <c r="P1271" s="187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0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7">
        <v>1</v>
      </c>
      <c r="P1273" s="187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7">
        <v>1</v>
      </c>
      <c r="P1274" s="188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2"/>
      <c r="E1275" s="86">
        <v>1</v>
      </c>
      <c r="F1275" s="192" t="s">
        <v>1278</v>
      </c>
      <c r="G1275" s="192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7"/>
      <c r="P1275" s="187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3" t="s">
        <v>1284</v>
      </c>
      <c r="H1276" s="260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7"/>
      <c r="P1276" s="187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0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5" t="s">
        <v>1226</v>
      </c>
      <c r="B1278" s="235">
        <v>61</v>
      </c>
      <c r="C1278" s="235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0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7"/>
      <c r="P1280" s="187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3"/>
      <c r="H1281" s="260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7"/>
      <c r="P1281" s="187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3"/>
      <c r="H1282" s="260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7"/>
      <c r="P1282" s="187">
        <v>3</v>
      </c>
    </row>
    <row r="1283" spans="1:16" s="687" customFormat="1" ht="15" x14ac:dyDescent="0.3">
      <c r="A1283" s="657"/>
      <c r="B1283" s="657"/>
      <c r="C1283" s="657"/>
      <c r="D1283" s="657"/>
      <c r="E1283" s="657"/>
      <c r="F1283" s="663" t="s">
        <v>1349</v>
      </c>
      <c r="G1283" s="695"/>
      <c r="H1283" s="696"/>
      <c r="I1283" s="657"/>
      <c r="J1283" s="697"/>
      <c r="K1283" s="665"/>
      <c r="L1283" s="666">
        <f>SUM(L1235:L1282)</f>
        <v>169540.18352777782</v>
      </c>
      <c r="M1283" s="666"/>
      <c r="N1283" s="666"/>
      <c r="O1283" s="698"/>
      <c r="P1283" s="698"/>
    </row>
    <row r="1284" spans="1:16" ht="15" x14ac:dyDescent="0.3">
      <c r="A1284" s="235" t="s">
        <v>1115</v>
      </c>
      <c r="B1284" s="235">
        <v>61</v>
      </c>
      <c r="C1284" s="235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7"/>
      <c r="P1284" s="187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7"/>
      <c r="P1285" s="187"/>
    </row>
    <row r="1286" spans="1:16" ht="15" x14ac:dyDescent="0.3">
      <c r="A1286" s="235" t="s">
        <v>1115</v>
      </c>
      <c r="B1286" s="235">
        <v>61</v>
      </c>
      <c r="C1286" s="235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7">
        <v>1</v>
      </c>
      <c r="P1286" s="187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0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7">
        <v>1</v>
      </c>
      <c r="P1287" s="188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2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7"/>
      <c r="P1288" s="187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2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7">
        <v>1</v>
      </c>
      <c r="P1289" s="187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2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7"/>
      <c r="P1290" s="187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0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7"/>
      <c r="P1291" s="187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7"/>
      <c r="P1294" s="187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0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7">
        <v>1</v>
      </c>
      <c r="P1295" s="187">
        <v>6</v>
      </c>
    </row>
    <row r="1296" spans="1:16" ht="15" customHeight="1" x14ac:dyDescent="0.3">
      <c r="A1296" s="235" t="s">
        <v>1267</v>
      </c>
      <c r="B1296" s="99">
        <v>61</v>
      </c>
      <c r="C1296" s="235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1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7">
        <v>1</v>
      </c>
      <c r="P1296" s="187">
        <v>1</v>
      </c>
    </row>
    <row r="1297" spans="1:16" s="687" customFormat="1" ht="15" customHeight="1" x14ac:dyDescent="0.3">
      <c r="A1297" s="657"/>
      <c r="B1297" s="657"/>
      <c r="C1297" s="657"/>
      <c r="D1297" s="657"/>
      <c r="E1297" s="657"/>
      <c r="F1297" s="663" t="s">
        <v>1350</v>
      </c>
      <c r="G1297" s="695"/>
      <c r="H1297" s="657"/>
      <c r="I1297" s="657"/>
      <c r="J1297" s="664"/>
      <c r="K1297" s="665"/>
      <c r="L1297" s="666">
        <f>SUM(L1284:L1296)</f>
        <v>13921.907666666666</v>
      </c>
      <c r="M1297" s="666"/>
      <c r="N1297" s="666"/>
      <c r="O1297" s="698"/>
      <c r="P1297" s="698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7">
        <v>1</v>
      </c>
      <c r="P1298" s="188">
        <v>2</v>
      </c>
    </row>
    <row r="1299" spans="1:16" ht="15" x14ac:dyDescent="0.3">
      <c r="A1299" s="235" t="s">
        <v>1116</v>
      </c>
      <c r="B1299" s="235">
        <v>61</v>
      </c>
      <c r="C1299" s="235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7">
        <v>1</v>
      </c>
      <c r="P1299" s="187">
        <v>2</v>
      </c>
    </row>
    <row r="1300" spans="1:16" ht="15" x14ac:dyDescent="0.3">
      <c r="A1300" s="657"/>
      <c r="B1300" s="657"/>
      <c r="C1300" s="657"/>
      <c r="D1300" s="657"/>
      <c r="E1300" s="657"/>
      <c r="F1300" s="663" t="s">
        <v>1351</v>
      </c>
      <c r="G1300" s="657"/>
      <c r="H1300" s="657"/>
      <c r="I1300" s="657"/>
      <c r="J1300" s="697"/>
      <c r="K1300" s="665"/>
      <c r="L1300" s="666">
        <f>SUM(L1298:L1299)</f>
        <v>6186.53</v>
      </c>
      <c r="M1300" s="101"/>
      <c r="N1300" s="101"/>
      <c r="O1300" s="187"/>
      <c r="P1300" s="187"/>
    </row>
    <row r="1301" spans="1:16" ht="15" x14ac:dyDescent="0.3">
      <c r="A1301" s="235" t="s">
        <v>1113</v>
      </c>
      <c r="B1301" s="235">
        <v>61</v>
      </c>
      <c r="C1301" s="235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0">
        <v>1306536.56</v>
      </c>
      <c r="N1302" s="392">
        <v>5</v>
      </c>
      <c r="O1302" s="393">
        <f>IF(N1302=0,"N/A",+M1302/N1302)</f>
        <v>261307.31200000001</v>
      </c>
      <c r="P1302" s="393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0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7"/>
      <c r="P1303" s="187">
        <v>8</v>
      </c>
    </row>
    <row r="1304" spans="1:16" ht="15" x14ac:dyDescent="0.3">
      <c r="A1304" s="235" t="s">
        <v>1113</v>
      </c>
      <c r="B1304" s="235">
        <v>61</v>
      </c>
      <c r="C1304" s="235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7"/>
      <c r="P1304" s="187">
        <v>8</v>
      </c>
    </row>
    <row r="1305" spans="1:16" ht="15" x14ac:dyDescent="0.3">
      <c r="A1305" s="657"/>
      <c r="B1305" s="657"/>
      <c r="C1305" s="657"/>
      <c r="D1305" s="657"/>
      <c r="E1305" s="657"/>
      <c r="F1305" s="663" t="s">
        <v>1352</v>
      </c>
      <c r="G1305" s="657"/>
      <c r="H1305" s="657"/>
      <c r="I1305" s="657"/>
      <c r="J1305" s="664"/>
      <c r="K1305" s="665"/>
      <c r="L1305" s="666">
        <f>SUM(L1301:L1304)</f>
        <v>22816.933333333334</v>
      </c>
      <c r="M1305" s="101"/>
      <c r="N1305" s="101"/>
      <c r="O1305" s="187"/>
      <c r="P1305" s="187"/>
    </row>
    <row r="1306" spans="1:16" ht="15" x14ac:dyDescent="0.3">
      <c r="A1306" s="235" t="s">
        <v>1114</v>
      </c>
      <c r="B1306" s="86">
        <v>61</v>
      </c>
      <c r="C1306" s="235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7"/>
      <c r="P1306" s="187">
        <v>8</v>
      </c>
    </row>
    <row r="1307" spans="1:16" ht="15.75" x14ac:dyDescent="0.3">
      <c r="A1307" s="235" t="s">
        <v>1114</v>
      </c>
      <c r="B1307" s="86">
        <v>61</v>
      </c>
      <c r="C1307" s="235" t="s">
        <v>1114</v>
      </c>
      <c r="D1307" s="192"/>
      <c r="E1307" s="86">
        <v>1</v>
      </c>
      <c r="F1307" s="87" t="s">
        <v>1032</v>
      </c>
      <c r="G1307" s="86"/>
      <c r="H1307" s="86"/>
      <c r="I1307" s="86" t="s">
        <v>363</v>
      </c>
      <c r="J1307" s="271">
        <v>27300</v>
      </c>
      <c r="K1307" s="457" t="s">
        <v>1057</v>
      </c>
      <c r="L1307" s="389"/>
      <c r="M1307" s="101"/>
      <c r="N1307" s="101"/>
      <c r="O1307" s="187"/>
      <c r="P1307" s="187">
        <v>5</v>
      </c>
    </row>
    <row r="1308" spans="1:16" s="687" customFormat="1" ht="15.75" x14ac:dyDescent="0.3">
      <c r="A1308" s="657"/>
      <c r="B1308" s="657"/>
      <c r="C1308" s="657"/>
      <c r="D1308" s="657"/>
      <c r="E1308" s="657"/>
      <c r="F1308" s="663" t="s">
        <v>1353</v>
      </c>
      <c r="G1308" s="657"/>
      <c r="H1308" s="657"/>
      <c r="I1308" s="657"/>
      <c r="J1308" s="702"/>
      <c r="K1308" s="668"/>
      <c r="L1308" s="706">
        <f>SUM(L1306:L1307)</f>
        <v>2730</v>
      </c>
      <c r="M1308" s="666"/>
      <c r="N1308" s="666"/>
      <c r="O1308" s="698"/>
      <c r="P1308" s="698"/>
    </row>
    <row r="1309" spans="1:16" ht="15.75" x14ac:dyDescent="0.3">
      <c r="A1309" s="389" t="s">
        <v>1110</v>
      </c>
      <c r="B1309" s="389">
        <v>61</v>
      </c>
      <c r="C1309" s="389" t="s">
        <v>1110</v>
      </c>
      <c r="D1309" s="389"/>
      <c r="E1309" s="389">
        <v>1</v>
      </c>
      <c r="F1309" s="457" t="s">
        <v>1058</v>
      </c>
      <c r="G1309" s="529" t="s">
        <v>1055</v>
      </c>
      <c r="H1309" s="390"/>
      <c r="I1309" s="389"/>
      <c r="J1309" s="389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7">
        <v>1</v>
      </c>
      <c r="P1309" s="187">
        <v>2</v>
      </c>
    </row>
    <row r="1310" spans="1:16" s="687" customFormat="1" ht="15.75" x14ac:dyDescent="0.3">
      <c r="A1310" s="657"/>
      <c r="B1310" s="657"/>
      <c r="C1310" s="657"/>
      <c r="D1310" s="657"/>
      <c r="E1310" s="657"/>
      <c r="F1310" s="663" t="s">
        <v>1354</v>
      </c>
      <c r="G1310" s="667"/>
      <c r="H1310" s="683"/>
      <c r="I1310" s="669"/>
      <c r="J1310" s="669"/>
      <c r="K1310" s="657"/>
      <c r="L1310" s="666">
        <f>SUM(L1309)</f>
        <v>647.42666666666662</v>
      </c>
      <c r="M1310" s="666"/>
      <c r="N1310" s="666"/>
      <c r="O1310" s="698"/>
      <c r="P1310" s="698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3"/>
      <c r="H1311" s="260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0">
        <v>250000</v>
      </c>
      <c r="N1311" s="392">
        <v>5</v>
      </c>
      <c r="O1311" s="393">
        <f>IF(N1311=0,"N/A",+M1311/N1311)</f>
        <v>50000</v>
      </c>
      <c r="P1311" s="393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3"/>
      <c r="H1312" s="260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0">
        <v>250000</v>
      </c>
      <c r="N1312" s="392">
        <v>5</v>
      </c>
      <c r="O1312" s="393">
        <f>IF(N1312=0,"N/A",+M1312/N1312)</f>
        <v>50000</v>
      </c>
      <c r="P1312" s="393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3"/>
      <c r="H1313" s="260"/>
      <c r="I1313" s="85" t="s">
        <v>1282</v>
      </c>
      <c r="J1313" s="97">
        <v>10195.200000000001</v>
      </c>
      <c r="K1313" s="268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1" t="s">
        <v>1080</v>
      </c>
      <c r="G1314" s="581"/>
      <c r="H1314" s="537"/>
      <c r="I1314" s="85" t="s">
        <v>398</v>
      </c>
      <c r="J1314" s="325">
        <v>22958.080000000002</v>
      </c>
      <c r="K1314" s="268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0">
        <v>61</v>
      </c>
      <c r="C1315" s="85" t="s">
        <v>1285</v>
      </c>
      <c r="D1315" s="326"/>
      <c r="E1315" s="326">
        <v>2</v>
      </c>
      <c r="F1315" s="192" t="s">
        <v>1218</v>
      </c>
      <c r="G1315" s="326"/>
      <c r="H1315" s="86" t="s">
        <v>1219</v>
      </c>
      <c r="I1315" s="86" t="s">
        <v>1216</v>
      </c>
      <c r="J1315" s="303">
        <v>66670</v>
      </c>
      <c r="K1315" s="112">
        <v>10</v>
      </c>
      <c r="L1315" s="101">
        <f>+J1354/120*P1278</f>
        <v>115.05000000000001</v>
      </c>
      <c r="M1315" s="101"/>
      <c r="N1315" s="101"/>
      <c r="O1315" s="232"/>
      <c r="P1315" s="232">
        <v>3</v>
      </c>
    </row>
    <row r="1316" spans="1:16" s="687" customFormat="1" ht="15" x14ac:dyDescent="0.3">
      <c r="A1316" s="657"/>
      <c r="B1316" s="657"/>
      <c r="C1316" s="657"/>
      <c r="D1316" s="657"/>
      <c r="E1316" s="657"/>
      <c r="F1316" s="663" t="s">
        <v>1355</v>
      </c>
      <c r="G1316" s="703"/>
      <c r="H1316" s="704"/>
      <c r="I1316" s="657"/>
      <c r="J1316" s="689"/>
      <c r="K1316" s="661"/>
      <c r="L1316" s="666">
        <f>SUM(L1311:L1315)</f>
        <v>3072.2453333333337</v>
      </c>
      <c r="M1316" s="662"/>
      <c r="N1316" s="662"/>
      <c r="O1316" s="700"/>
      <c r="P1316" s="700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1" t="s">
        <v>1288</v>
      </c>
      <c r="G1317" s="581" t="s">
        <v>1081</v>
      </c>
      <c r="H1317" s="537"/>
      <c r="I1317" s="85" t="s">
        <v>768</v>
      </c>
      <c r="J1317" s="325">
        <v>7089.02</v>
      </c>
      <c r="K1317" s="630" t="s">
        <v>812</v>
      </c>
      <c r="L1317" s="389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7" customFormat="1" ht="15.75" x14ac:dyDescent="0.3">
      <c r="A1318" s="657"/>
      <c r="B1318" s="657"/>
      <c r="C1318" s="657"/>
      <c r="D1318" s="657"/>
      <c r="E1318" s="657"/>
      <c r="F1318" s="663" t="s">
        <v>1356</v>
      </c>
      <c r="G1318" s="703"/>
      <c r="H1318" s="704"/>
      <c r="I1318" s="657"/>
      <c r="J1318" s="689"/>
      <c r="K1318" s="705"/>
      <c r="L1318" s="669">
        <v>0</v>
      </c>
      <c r="M1318" s="666"/>
      <c r="N1318" s="666"/>
      <c r="O1318" s="701"/>
      <c r="P1318" s="701"/>
    </row>
    <row r="1319" spans="1:16" ht="15.75" x14ac:dyDescent="0.3">
      <c r="A1319" s="562" t="s">
        <v>1111</v>
      </c>
      <c r="B1319" s="562">
        <v>61</v>
      </c>
      <c r="C1319" s="562" t="s">
        <v>1111</v>
      </c>
      <c r="D1319" s="562"/>
      <c r="E1319" s="562">
        <v>1</v>
      </c>
      <c r="F1319" s="630" t="s">
        <v>1059</v>
      </c>
      <c r="G1319" s="635" t="s">
        <v>1061</v>
      </c>
      <c r="H1319" s="577"/>
      <c r="I1319" s="389"/>
      <c r="J1319" s="562">
        <v>2373697</v>
      </c>
      <c r="K1319" s="457" t="s">
        <v>812</v>
      </c>
      <c r="L1319" s="389"/>
      <c r="M1319" s="101"/>
      <c r="N1319" s="101"/>
      <c r="O1319" s="102"/>
      <c r="P1319" s="102">
        <v>5</v>
      </c>
    </row>
    <row r="1320" spans="1:16" ht="15.75" x14ac:dyDescent="0.3">
      <c r="A1320" s="389" t="s">
        <v>1111</v>
      </c>
      <c r="B1320" s="562">
        <v>61</v>
      </c>
      <c r="C1320" s="389" t="s">
        <v>1111</v>
      </c>
      <c r="D1320" s="389"/>
      <c r="E1320" s="389">
        <v>1</v>
      </c>
      <c r="F1320" s="457" t="s">
        <v>1060</v>
      </c>
      <c r="G1320" s="529" t="s">
        <v>1061</v>
      </c>
      <c r="H1320" s="390"/>
      <c r="I1320" s="389"/>
      <c r="J1320" s="389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7" customFormat="1" ht="15.75" x14ac:dyDescent="0.3">
      <c r="A1321" s="657"/>
      <c r="B1321" s="657"/>
      <c r="C1321" s="657"/>
      <c r="D1321" s="657"/>
      <c r="E1321" s="657"/>
      <c r="F1321" s="663" t="s">
        <v>1357</v>
      </c>
      <c r="G1321" s="667"/>
      <c r="H1321" s="683"/>
      <c r="I1321" s="669"/>
      <c r="J1321" s="669"/>
      <c r="K1321" s="661"/>
      <c r="L1321" s="662">
        <f>SUM(L1319:L1320)</f>
        <v>5569.6</v>
      </c>
      <c r="M1321" s="666"/>
      <c r="N1321" s="666"/>
      <c r="O1321" s="701"/>
      <c r="P1321" s="701"/>
    </row>
    <row r="1322" spans="1:16" ht="15" x14ac:dyDescent="0.3">
      <c r="A1322" s="235" t="s">
        <v>1112</v>
      </c>
      <c r="B1322" s="317">
        <v>61</v>
      </c>
      <c r="C1322" s="235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1">
        <v>111392</v>
      </c>
      <c r="K1322" s="268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6" t="s">
        <v>1112</v>
      </c>
      <c r="B1323" s="317">
        <v>61</v>
      </c>
      <c r="C1323" s="516" t="s">
        <v>1112</v>
      </c>
      <c r="D1323" s="268"/>
      <c r="E1323" s="268">
        <v>3</v>
      </c>
      <c r="F1323" s="311" t="s">
        <v>1265</v>
      </c>
      <c r="G1323" s="98"/>
      <c r="H1323" s="98" t="s">
        <v>344</v>
      </c>
      <c r="I1323" s="268" t="s">
        <v>1264</v>
      </c>
      <c r="J1323" s="267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5" t="s">
        <v>1112</v>
      </c>
      <c r="B1324" s="317">
        <v>61</v>
      </c>
      <c r="C1324" s="235" t="s">
        <v>1112</v>
      </c>
      <c r="D1324" s="86"/>
      <c r="E1324" s="86">
        <v>1</v>
      </c>
      <c r="F1324" s="185" t="s">
        <v>925</v>
      </c>
      <c r="G1324" s="86" t="s">
        <v>975</v>
      </c>
      <c r="H1324" s="86" t="s">
        <v>344</v>
      </c>
      <c r="I1324" s="86" t="s">
        <v>567</v>
      </c>
      <c r="J1324" s="271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7" customFormat="1" ht="15" x14ac:dyDescent="0.3">
      <c r="A1325" s="657"/>
      <c r="B1325" s="657"/>
      <c r="C1325" s="657"/>
      <c r="D1325" s="657"/>
      <c r="E1325" s="657"/>
      <c r="F1325" s="663" t="s">
        <v>1358</v>
      </c>
      <c r="G1325" s="657"/>
      <c r="H1325" s="657"/>
      <c r="I1325" s="657"/>
      <c r="J1325" s="702"/>
      <c r="K1325" s="657"/>
      <c r="L1325" s="666">
        <f>SUM(L1322:L1324)</f>
        <v>9666.5791666666682</v>
      </c>
      <c r="M1325" s="666"/>
      <c r="N1325" s="666"/>
      <c r="O1325" s="701"/>
      <c r="P1325" s="701"/>
    </row>
    <row r="1326" spans="1:16" ht="15" x14ac:dyDescent="0.3">
      <c r="A1326" s="235" t="s">
        <v>1125</v>
      </c>
      <c r="B1326" s="317">
        <v>61</v>
      </c>
      <c r="C1326" s="235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1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7">
        <v>1</v>
      </c>
      <c r="P1326" s="187"/>
    </row>
    <row r="1327" spans="1:16" ht="15" x14ac:dyDescent="0.3">
      <c r="A1327" s="235" t="s">
        <v>1125</v>
      </c>
      <c r="B1327" s="317">
        <v>61</v>
      </c>
      <c r="C1327" s="235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1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7">
        <v>1</v>
      </c>
      <c r="P1327" s="187"/>
    </row>
    <row r="1328" spans="1:16" ht="15" x14ac:dyDescent="0.3">
      <c r="A1328" s="235" t="s">
        <v>1125</v>
      </c>
      <c r="B1328" s="317">
        <v>61</v>
      </c>
      <c r="C1328" s="235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1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5" t="s">
        <v>1125</v>
      </c>
      <c r="B1329" s="317">
        <v>61</v>
      </c>
      <c r="C1329" s="235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1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3"/>
      <c r="P1329" s="163">
        <v>8</v>
      </c>
    </row>
    <row r="1330" spans="1:16" ht="15" x14ac:dyDescent="0.3">
      <c r="A1330" s="235" t="s">
        <v>1125</v>
      </c>
      <c r="B1330" s="317">
        <v>61</v>
      </c>
      <c r="C1330" s="235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1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3"/>
      <c r="P1330" s="163"/>
    </row>
    <row r="1331" spans="1:16" ht="15" x14ac:dyDescent="0.3">
      <c r="A1331" s="85" t="s">
        <v>1125</v>
      </c>
      <c r="B1331" s="317">
        <v>61</v>
      </c>
      <c r="C1331" s="85" t="s">
        <v>1125</v>
      </c>
      <c r="D1331" s="85"/>
      <c r="E1331" s="85">
        <v>2</v>
      </c>
      <c r="F1331" s="96" t="s">
        <v>977</v>
      </c>
      <c r="G1331" s="260"/>
      <c r="H1331" s="260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7"/>
      <c r="P1331" s="187">
        <v>1</v>
      </c>
    </row>
    <row r="1332" spans="1:16" ht="15" x14ac:dyDescent="0.3">
      <c r="A1332" s="85" t="s">
        <v>1125</v>
      </c>
      <c r="B1332" s="317">
        <v>61</v>
      </c>
      <c r="C1332" s="85" t="s">
        <v>1125</v>
      </c>
      <c r="D1332" s="85"/>
      <c r="E1332" s="85">
        <v>1</v>
      </c>
      <c r="F1332" s="96" t="s">
        <v>977</v>
      </c>
      <c r="G1332" s="260"/>
      <c r="H1332" s="260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7" customFormat="1" ht="15" x14ac:dyDescent="0.3">
      <c r="A1333" s="657"/>
      <c r="B1333" s="657"/>
      <c r="C1333" s="657"/>
      <c r="D1333" s="657"/>
      <c r="E1333" s="657"/>
      <c r="F1333" s="663" t="s">
        <v>1359</v>
      </c>
      <c r="G1333" s="696"/>
      <c r="H1333" s="696"/>
      <c r="I1333" s="657"/>
      <c r="J1333" s="697"/>
      <c r="K1333" s="657"/>
      <c r="L1333" s="666">
        <f>SUM(L1326:L1332)</f>
        <v>18224.605999999996</v>
      </c>
      <c r="M1333" s="666"/>
      <c r="N1333" s="666"/>
      <c r="O1333" s="701"/>
      <c r="P1333" s="701"/>
    </row>
    <row r="1334" spans="1:16" ht="15" x14ac:dyDescent="0.3">
      <c r="A1334" s="235" t="s">
        <v>1273</v>
      </c>
      <c r="B1334" s="317">
        <v>61</v>
      </c>
      <c r="C1334" s="235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1">
        <v>17947.71</v>
      </c>
      <c r="K1334" s="170">
        <v>5</v>
      </c>
      <c r="L1334" s="161">
        <f>+J1336/60*8</f>
        <v>1940.5106666666666</v>
      </c>
      <c r="M1334" s="101"/>
      <c r="N1334" s="101"/>
      <c r="O1334" s="187"/>
      <c r="P1334" s="187">
        <v>8</v>
      </c>
    </row>
    <row r="1335" spans="1:16" s="687" customFormat="1" ht="15" x14ac:dyDescent="0.3">
      <c r="A1335" s="657"/>
      <c r="B1335" s="657"/>
      <c r="C1335" s="657"/>
      <c r="D1335" s="657"/>
      <c r="E1335" s="657"/>
      <c r="F1335" s="663" t="s">
        <v>1360</v>
      </c>
      <c r="G1335" s="657"/>
      <c r="H1335" s="657"/>
      <c r="I1335" s="657"/>
      <c r="J1335" s="702"/>
      <c r="K1335" s="675"/>
      <c r="L1335" s="676">
        <f>SUM(L1334)</f>
        <v>1940.5106666666666</v>
      </c>
      <c r="M1335" s="666"/>
      <c r="N1335" s="666"/>
      <c r="O1335" s="698"/>
      <c r="P1335" s="698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0"/>
      <c r="E1336" s="147">
        <v>1</v>
      </c>
      <c r="F1336" s="148" t="s">
        <v>1147</v>
      </c>
      <c r="G1336" s="500"/>
      <c r="H1336" s="147"/>
      <c r="I1336" s="147" t="s">
        <v>927</v>
      </c>
      <c r="J1336" s="169">
        <v>14553.83</v>
      </c>
      <c r="K1336" s="170">
        <v>3</v>
      </c>
      <c r="L1336" s="161">
        <f>IF(K1336=0,"N/A",+J1337/K1336)</f>
        <v>11641.666666666666</v>
      </c>
      <c r="M1336" s="101"/>
      <c r="N1336" s="101"/>
      <c r="O1336" s="187"/>
      <c r="P1336" s="187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0"/>
      <c r="E1337" s="147">
        <v>1</v>
      </c>
      <c r="F1337" s="148" t="s">
        <v>1148</v>
      </c>
      <c r="G1337" s="500"/>
      <c r="H1337" s="147" t="s">
        <v>1149</v>
      </c>
      <c r="I1337" s="147" t="s">
        <v>927</v>
      </c>
      <c r="J1337" s="169">
        <v>34925</v>
      </c>
      <c r="K1337" s="112">
        <v>3</v>
      </c>
      <c r="L1337" s="101">
        <f>+J1338/36*1</f>
        <v>75.388888888888886</v>
      </c>
      <c r="M1337" s="101"/>
      <c r="N1337" s="101"/>
      <c r="O1337" s="187"/>
      <c r="P1337" s="187">
        <v>4</v>
      </c>
    </row>
    <row r="1338" spans="1:16" ht="15" customHeight="1" x14ac:dyDescent="0.3">
      <c r="A1338" s="235" t="s">
        <v>1146</v>
      </c>
      <c r="B1338" s="516">
        <v>61</v>
      </c>
      <c r="C1338" s="235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7"/>
      <c r="P1338" s="187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0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7" customFormat="1" ht="15" customHeight="1" x14ac:dyDescent="0.3">
      <c r="A1341" s="657"/>
      <c r="B1341" s="657"/>
      <c r="C1341" s="657"/>
      <c r="D1341" s="657"/>
      <c r="E1341" s="657"/>
      <c r="F1341" s="663" t="s">
        <v>1361</v>
      </c>
      <c r="G1341" s="657"/>
      <c r="H1341" s="657"/>
      <c r="I1341" s="657"/>
      <c r="J1341" s="664"/>
      <c r="K1341" s="665"/>
      <c r="L1341" s="666">
        <f>SUM(L1336:L1340)</f>
        <v>18702.393333333333</v>
      </c>
      <c r="M1341" s="666"/>
      <c r="N1341" s="666"/>
      <c r="O1341" s="701"/>
      <c r="P1341" s="701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7"/>
      <c r="P1342" s="187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7"/>
      <c r="P1343" s="187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7"/>
      <c r="P1344" s="187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7"/>
      <c r="P1345" s="187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3"/>
      <c r="H1347" s="260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7" customFormat="1" ht="15" customHeight="1" x14ac:dyDescent="0.3">
      <c r="A1348" s="657"/>
      <c r="B1348" s="657"/>
      <c r="C1348" s="657"/>
      <c r="D1348" s="657"/>
      <c r="E1348" s="657"/>
      <c r="F1348" s="663" t="s">
        <v>1362</v>
      </c>
      <c r="G1348" s="695"/>
      <c r="H1348" s="696"/>
      <c r="I1348" s="657"/>
      <c r="J1348" s="697"/>
      <c r="K1348" s="665"/>
      <c r="L1348" s="666">
        <f>SUM(L1342:L1347)</f>
        <v>27201.61211111111</v>
      </c>
      <c r="M1348" s="666"/>
      <c r="N1348" s="666"/>
      <c r="O1348" s="700"/>
      <c r="P1348" s="700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2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2"/>
      <c r="P1349" s="232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2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2"/>
      <c r="P1350" s="232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3"/>
      <c r="H1351" s="260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2"/>
      <c r="P1351" s="232">
        <v>0</v>
      </c>
    </row>
    <row r="1352" spans="1:16" s="687" customFormat="1" ht="15" customHeight="1" x14ac:dyDescent="0.3">
      <c r="A1352" s="657"/>
      <c r="B1352" s="657"/>
      <c r="C1352" s="657"/>
      <c r="D1352" s="657"/>
      <c r="E1352" s="657"/>
      <c r="F1352" s="663" t="s">
        <v>1363</v>
      </c>
      <c r="G1352" s="695"/>
      <c r="H1352" s="696"/>
      <c r="I1352" s="657"/>
      <c r="J1352" s="697"/>
      <c r="K1352" s="665"/>
      <c r="L1352" s="666">
        <f>SUM(L1349:L1351)</f>
        <v>5735.3860000000004</v>
      </c>
      <c r="M1352" s="666"/>
      <c r="N1352" s="666"/>
      <c r="O1352" s="686"/>
      <c r="P1352" s="686"/>
    </row>
    <row r="1353" spans="1:16" ht="15" customHeight="1" x14ac:dyDescent="0.3">
      <c r="A1353" s="85" t="s">
        <v>1214</v>
      </c>
      <c r="B1353" s="190">
        <v>61</v>
      </c>
      <c r="C1353" s="85" t="s">
        <v>1214</v>
      </c>
      <c r="D1353" s="326"/>
      <c r="E1353" s="326">
        <v>2</v>
      </c>
      <c r="F1353" s="192" t="s">
        <v>1215</v>
      </c>
      <c r="G1353" s="326"/>
      <c r="H1353" s="86" t="s">
        <v>1217</v>
      </c>
      <c r="I1353" s="86" t="s">
        <v>1216</v>
      </c>
      <c r="J1353" s="303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2"/>
      <c r="P1353" s="232">
        <v>6</v>
      </c>
    </row>
    <row r="1354" spans="1:16" ht="15" customHeight="1" x14ac:dyDescent="0.3">
      <c r="A1354" s="85"/>
      <c r="B1354" s="190">
        <v>61</v>
      </c>
      <c r="C1354" s="85" t="s">
        <v>1214</v>
      </c>
      <c r="D1354" s="326"/>
      <c r="E1354" s="326">
        <v>1</v>
      </c>
      <c r="F1354" s="192" t="s">
        <v>1220</v>
      </c>
      <c r="G1354" s="326"/>
      <c r="H1354" s="86"/>
      <c r="I1354" s="86" t="s">
        <v>1216</v>
      </c>
      <c r="J1354" s="303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2"/>
      <c r="P1355" s="232"/>
    </row>
    <row r="1356" spans="1:16" s="687" customFormat="1" ht="15" customHeight="1" x14ac:dyDescent="0.3">
      <c r="A1356" s="657"/>
      <c r="B1356" s="657"/>
      <c r="C1356" s="657"/>
      <c r="D1356" s="657"/>
      <c r="E1356" s="657"/>
      <c r="F1356" s="766" t="s">
        <v>1364</v>
      </c>
      <c r="G1356" s="695"/>
      <c r="H1356" s="657"/>
      <c r="I1356" s="657"/>
      <c r="J1356" s="699"/>
      <c r="K1356" s="665"/>
      <c r="L1356" s="666">
        <f>SUM(L1353:L1355)</f>
        <v>9593.1049999999996</v>
      </c>
      <c r="M1356" s="666"/>
      <c r="N1356" s="666"/>
      <c r="O1356" s="686"/>
      <c r="P1356" s="686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7" t="s">
        <v>1334</v>
      </c>
      <c r="J1360" s="777"/>
      <c r="K1360" s="777"/>
      <c r="L1360" s="778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U54"/>
  <sheetViews>
    <sheetView topLeftCell="B28" zoomScale="80" zoomScaleNormal="80" workbookViewId="0">
      <selection activeCell="Q39" sqref="Q39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1966" t="s">
        <v>0</v>
      </c>
      <c r="B11" s="1966"/>
      <c r="C11" s="1966"/>
      <c r="D11" s="1966"/>
      <c r="E11" s="1950"/>
      <c r="F11" s="1965"/>
      <c r="G11" s="1965"/>
      <c r="H11" s="1965"/>
      <c r="I11" s="1965"/>
      <c r="J11" s="1950"/>
      <c r="K11" s="1950"/>
      <c r="L11" s="1950"/>
      <c r="M11" s="1950"/>
      <c r="N11" s="1950"/>
      <c r="O11" s="1950"/>
      <c r="P11" s="1950"/>
      <c r="Q11" s="1950"/>
      <c r="R11" s="1950"/>
      <c r="S11" s="1950"/>
    </row>
    <row r="12" spans="1:20" x14ac:dyDescent="0.2">
      <c r="A12" s="1966" t="s">
        <v>1</v>
      </c>
      <c r="B12" s="1966"/>
      <c r="C12" s="1966"/>
      <c r="D12" s="1966"/>
      <c r="E12" s="1950"/>
      <c r="F12" s="1965"/>
      <c r="G12" s="1965"/>
      <c r="H12" s="1965"/>
      <c r="I12" s="1965"/>
      <c r="J12" s="1950"/>
      <c r="K12" s="1950"/>
      <c r="L12" s="1950"/>
      <c r="M12" s="1950"/>
      <c r="N12" s="1950"/>
      <c r="O12" s="1950"/>
      <c r="P12" s="1950"/>
      <c r="Q12" s="1950"/>
      <c r="R12" s="1950"/>
      <c r="S12" s="1950"/>
    </row>
    <row r="13" spans="1:20" x14ac:dyDescent="0.2">
      <c r="A13" s="1966" t="s">
        <v>2</v>
      </c>
      <c r="B13" s="1966"/>
      <c r="C13" s="1966"/>
      <c r="D13" s="1966"/>
      <c r="E13" s="1950"/>
      <c r="F13" s="1965"/>
      <c r="G13" s="1965"/>
      <c r="H13" s="1965"/>
      <c r="I13" s="1965"/>
      <c r="J13" s="1950"/>
      <c r="K13" s="1950"/>
      <c r="L13" s="1950"/>
      <c r="M13" s="1950"/>
      <c r="N13" s="1950"/>
      <c r="O13" s="1950"/>
      <c r="P13" s="1950"/>
      <c r="Q13" s="1950"/>
      <c r="R13" s="1950"/>
      <c r="S13" s="1950"/>
    </row>
    <row r="14" spans="1:20" x14ac:dyDescent="0.2">
      <c r="A14" s="1966" t="s">
        <v>3</v>
      </c>
      <c r="B14" s="1966"/>
      <c r="C14" s="1966"/>
      <c r="D14" s="1966"/>
      <c r="E14" s="1950"/>
      <c r="F14" s="1965"/>
      <c r="G14" s="1965"/>
      <c r="H14" s="1965"/>
      <c r="I14" s="1965"/>
      <c r="J14" s="1950"/>
      <c r="K14" s="1950"/>
      <c r="L14" s="1950"/>
      <c r="M14" s="1950"/>
      <c r="N14" s="1950"/>
      <c r="O14" s="1950"/>
      <c r="P14" s="1950"/>
      <c r="Q14" s="1950"/>
      <c r="R14" s="1950"/>
      <c r="S14" s="1950"/>
    </row>
    <row r="15" spans="1:20" x14ac:dyDescent="0.2">
      <c r="A15" s="1966" t="s">
        <v>1806</v>
      </c>
      <c r="B15" s="1966"/>
      <c r="C15" s="1966"/>
      <c r="D15" s="1966"/>
      <c r="E15" s="1950"/>
      <c r="F15" s="1965"/>
      <c r="G15" s="1965"/>
      <c r="H15" s="1965"/>
      <c r="I15" s="1965"/>
      <c r="J15" s="1950"/>
      <c r="K15" s="1950"/>
      <c r="L15" s="1950"/>
      <c r="M15" s="1950"/>
      <c r="N15" s="1950"/>
      <c r="O15" s="1950"/>
      <c r="P15" s="1950"/>
      <c r="Q15" s="1950"/>
      <c r="R15" s="1950"/>
      <c r="S15" s="1950"/>
    </row>
    <row r="16" spans="1:20" ht="15.75" x14ac:dyDescent="0.25">
      <c r="A16" s="791"/>
      <c r="B16" s="791"/>
      <c r="C16" s="791"/>
      <c r="D16" s="791"/>
      <c r="E16" s="791"/>
      <c r="F16" s="791"/>
      <c r="G16" s="791"/>
      <c r="H16" s="1039"/>
      <c r="I16" s="791"/>
      <c r="J16" s="791"/>
      <c r="K16" s="791"/>
      <c r="L16" s="791"/>
      <c r="M16" s="792"/>
      <c r="N16" s="792"/>
      <c r="O16" s="792"/>
      <c r="P16" s="792"/>
      <c r="Q16" s="792"/>
      <c r="R16" s="792"/>
      <c r="S16" s="792"/>
      <c r="T16" s="814"/>
    </row>
    <row r="17" spans="1:21" ht="60" x14ac:dyDescent="0.2">
      <c r="A17" s="962" t="s">
        <v>4</v>
      </c>
      <c r="B17" s="962" t="s">
        <v>5</v>
      </c>
      <c r="C17" s="1045" t="s">
        <v>1627</v>
      </c>
      <c r="D17" s="1045" t="s">
        <v>7</v>
      </c>
      <c r="E17" s="1045" t="s">
        <v>1612</v>
      </c>
      <c r="F17" s="962" t="s">
        <v>9</v>
      </c>
      <c r="G17" s="962" t="s">
        <v>10</v>
      </c>
      <c r="H17" s="1046" t="s">
        <v>11</v>
      </c>
      <c r="I17" s="962" t="s">
        <v>12</v>
      </c>
      <c r="J17" s="962" t="s">
        <v>13</v>
      </c>
      <c r="K17" s="962" t="s">
        <v>820</v>
      </c>
      <c r="L17" s="1046" t="s">
        <v>1613</v>
      </c>
      <c r="M17" s="1049" t="s">
        <v>1616</v>
      </c>
      <c r="N17" s="1050" t="s">
        <v>1615</v>
      </c>
      <c r="O17" s="1050" t="s">
        <v>1614</v>
      </c>
      <c r="P17" s="1051" t="s">
        <v>1618</v>
      </c>
      <c r="Q17" s="1050" t="s">
        <v>1617</v>
      </c>
      <c r="R17" s="1051" t="s">
        <v>1805</v>
      </c>
      <c r="S17" s="1051" t="s">
        <v>1619</v>
      </c>
      <c r="T17" s="1047"/>
    </row>
    <row r="18" spans="1:21" s="1047" customFormat="1" ht="15.75" x14ac:dyDescent="0.25">
      <c r="A18" s="793">
        <v>1</v>
      </c>
      <c r="B18" s="793">
        <v>2</v>
      </c>
      <c r="C18" s="793">
        <v>3</v>
      </c>
      <c r="D18" s="793">
        <v>4</v>
      </c>
      <c r="E18" s="793">
        <v>5</v>
      </c>
      <c r="F18" s="793">
        <v>6</v>
      </c>
      <c r="G18" s="793">
        <v>7</v>
      </c>
      <c r="H18" s="972">
        <v>8</v>
      </c>
      <c r="I18" s="793">
        <v>9</v>
      </c>
      <c r="J18" s="793">
        <v>10</v>
      </c>
      <c r="K18" s="793">
        <v>11</v>
      </c>
      <c r="L18" s="793">
        <v>12</v>
      </c>
      <c r="M18" s="793">
        <v>13</v>
      </c>
      <c r="N18" s="793">
        <v>14</v>
      </c>
      <c r="O18" s="793">
        <v>15</v>
      </c>
      <c r="P18" s="793">
        <v>16</v>
      </c>
      <c r="Q18" s="793">
        <v>17</v>
      </c>
      <c r="R18" s="793">
        <v>18</v>
      </c>
      <c r="S18" s="793">
        <v>19</v>
      </c>
      <c r="T18" s="814"/>
    </row>
    <row r="19" spans="1:21" ht="31.5" x14ac:dyDescent="0.25">
      <c r="A19" s="793">
        <v>1</v>
      </c>
      <c r="B19" s="826">
        <v>41701</v>
      </c>
      <c r="C19" s="827">
        <v>3</v>
      </c>
      <c r="D19" s="828">
        <v>61</v>
      </c>
      <c r="E19" s="828">
        <v>617</v>
      </c>
      <c r="F19" s="828"/>
      <c r="G19" s="828">
        <v>1</v>
      </c>
      <c r="H19" s="1398" t="s">
        <v>1052</v>
      </c>
      <c r="I19" s="828"/>
      <c r="J19" s="828" t="s">
        <v>240</v>
      </c>
      <c r="K19" s="807" t="s">
        <v>930</v>
      </c>
      <c r="L19" s="829">
        <v>56640</v>
      </c>
      <c r="M19" s="830">
        <v>10</v>
      </c>
      <c r="N19" s="889">
        <f>IF(M19=0,"N/A",+L19/M19)</f>
        <v>5664</v>
      </c>
      <c r="O19" s="1716">
        <f>IF(M19=0,"N/A",+N19/12)</f>
        <v>472</v>
      </c>
      <c r="P19" s="832">
        <v>3</v>
      </c>
      <c r="Q19" s="833">
        <v>6</v>
      </c>
      <c r="R19" s="831">
        <f>IF(M19=0,"N/A",+N19*P19+O19*Q19)</f>
        <v>19824</v>
      </c>
      <c r="S19" s="834">
        <f t="shared" ref="S19:S39" si="0">IF(M19=0,"N/A",+L19-R19)</f>
        <v>36816</v>
      </c>
      <c r="T19" s="814"/>
    </row>
    <row r="20" spans="1:21" ht="31.5" x14ac:dyDescent="0.25">
      <c r="A20" s="793">
        <v>2</v>
      </c>
      <c r="B20" s="835">
        <v>41033</v>
      </c>
      <c r="C20" s="836">
        <v>3</v>
      </c>
      <c r="D20" s="837">
        <v>61</v>
      </c>
      <c r="E20" s="838">
        <v>614</v>
      </c>
      <c r="F20" s="839"/>
      <c r="G20" s="837">
        <v>1</v>
      </c>
      <c r="H20" s="974" t="s">
        <v>126</v>
      </c>
      <c r="I20" s="800"/>
      <c r="J20" s="799" t="s">
        <v>28</v>
      </c>
      <c r="K20" s="807" t="s">
        <v>930</v>
      </c>
      <c r="L20" s="801">
        <v>4866</v>
      </c>
      <c r="M20" s="802">
        <v>3</v>
      </c>
      <c r="N20" s="810"/>
      <c r="O20" s="1706"/>
      <c r="P20" s="811">
        <v>3</v>
      </c>
      <c r="Q20" s="811"/>
      <c r="R20" s="810">
        <v>4866</v>
      </c>
      <c r="S20" s="810">
        <f t="shared" si="0"/>
        <v>0</v>
      </c>
      <c r="T20" s="814"/>
    </row>
    <row r="21" spans="1:21" ht="15.75" x14ac:dyDescent="0.25">
      <c r="A21" s="793">
        <v>3</v>
      </c>
      <c r="B21" s="835">
        <v>41033</v>
      </c>
      <c r="C21" s="836">
        <v>3</v>
      </c>
      <c r="D21" s="837">
        <v>61</v>
      </c>
      <c r="E21" s="838">
        <v>614</v>
      </c>
      <c r="F21" s="839"/>
      <c r="G21" s="837">
        <v>1</v>
      </c>
      <c r="H21" s="974" t="s">
        <v>31</v>
      </c>
      <c r="I21" s="800"/>
      <c r="J21" s="799"/>
      <c r="K21" s="807" t="s">
        <v>930</v>
      </c>
      <c r="L21" s="801">
        <v>1697</v>
      </c>
      <c r="M21" s="802">
        <v>3</v>
      </c>
      <c r="N21" s="810"/>
      <c r="O21" s="1706"/>
      <c r="P21" s="811">
        <v>3</v>
      </c>
      <c r="Q21" s="811"/>
      <c r="R21" s="810">
        <v>1697</v>
      </c>
      <c r="S21" s="810">
        <f t="shared" si="0"/>
        <v>0</v>
      </c>
      <c r="T21" s="814"/>
    </row>
    <row r="22" spans="1:21" ht="15.75" x14ac:dyDescent="0.25">
      <c r="A22" s="793">
        <v>4</v>
      </c>
      <c r="B22" s="835">
        <v>41033</v>
      </c>
      <c r="C22" s="836">
        <v>3</v>
      </c>
      <c r="D22" s="837">
        <v>61</v>
      </c>
      <c r="E22" s="838">
        <v>614</v>
      </c>
      <c r="F22" s="840"/>
      <c r="G22" s="841">
        <v>1</v>
      </c>
      <c r="H22" s="1476" t="s">
        <v>30</v>
      </c>
      <c r="I22" s="842"/>
      <c r="J22" s="843" t="s">
        <v>73</v>
      </c>
      <c r="K22" s="807" t="s">
        <v>930</v>
      </c>
      <c r="L22" s="801">
        <v>15237</v>
      </c>
      <c r="M22" s="802">
        <v>3</v>
      </c>
      <c r="N22" s="810"/>
      <c r="O22" s="1706"/>
      <c r="P22" s="811">
        <v>3</v>
      </c>
      <c r="Q22" s="811"/>
      <c r="R22" s="810">
        <v>15237</v>
      </c>
      <c r="S22" s="810">
        <f t="shared" si="0"/>
        <v>0</v>
      </c>
      <c r="T22" s="814"/>
    </row>
    <row r="23" spans="1:21" ht="31.5" x14ac:dyDescent="0.25">
      <c r="A23" s="793">
        <v>5</v>
      </c>
      <c r="B23" s="835">
        <v>41033</v>
      </c>
      <c r="C23" s="836">
        <v>3</v>
      </c>
      <c r="D23" s="844">
        <v>61</v>
      </c>
      <c r="E23" s="844">
        <v>614</v>
      </c>
      <c r="F23" s="844"/>
      <c r="G23" s="844">
        <v>1</v>
      </c>
      <c r="H23" s="1397" t="s">
        <v>781</v>
      </c>
      <c r="I23" s="845"/>
      <c r="J23" s="845" t="s">
        <v>73</v>
      </c>
      <c r="K23" s="807" t="s">
        <v>930</v>
      </c>
      <c r="L23" s="801">
        <v>1749</v>
      </c>
      <c r="M23" s="802">
        <v>3</v>
      </c>
      <c r="N23" s="810"/>
      <c r="O23" s="1706"/>
      <c r="P23" s="811">
        <v>3</v>
      </c>
      <c r="Q23" s="811"/>
      <c r="R23" s="810">
        <v>1749</v>
      </c>
      <c r="S23" s="810">
        <f t="shared" si="0"/>
        <v>0</v>
      </c>
      <c r="T23" s="1922"/>
    </row>
    <row r="24" spans="1:21" ht="15.75" x14ac:dyDescent="0.25">
      <c r="A24" s="793">
        <v>6</v>
      </c>
      <c r="B24" s="846">
        <v>40884</v>
      </c>
      <c r="C24" s="836">
        <v>3</v>
      </c>
      <c r="D24" s="837">
        <v>61</v>
      </c>
      <c r="E24" s="838">
        <v>614</v>
      </c>
      <c r="F24" s="847"/>
      <c r="G24" s="848">
        <v>1</v>
      </c>
      <c r="H24" s="974" t="s">
        <v>60</v>
      </c>
      <c r="I24" s="799"/>
      <c r="J24" s="799" t="s">
        <v>696</v>
      </c>
      <c r="K24" s="807" t="s">
        <v>930</v>
      </c>
      <c r="L24" s="801">
        <v>1406</v>
      </c>
      <c r="M24" s="802">
        <v>3</v>
      </c>
      <c r="N24" s="849"/>
      <c r="O24" s="1837"/>
      <c r="P24" s="850">
        <v>3</v>
      </c>
      <c r="Q24" s="850"/>
      <c r="R24" s="849">
        <v>1406</v>
      </c>
      <c r="S24" s="849">
        <f t="shared" si="0"/>
        <v>0</v>
      </c>
      <c r="T24" s="814"/>
    </row>
    <row r="25" spans="1:21" ht="15.75" x14ac:dyDescent="0.25">
      <c r="A25" s="793">
        <v>7</v>
      </c>
      <c r="B25" s="835">
        <v>39597</v>
      </c>
      <c r="C25" s="836">
        <v>3</v>
      </c>
      <c r="D25" s="837">
        <v>61</v>
      </c>
      <c r="E25" s="838">
        <v>616</v>
      </c>
      <c r="F25" s="840"/>
      <c r="G25" s="844">
        <v>1</v>
      </c>
      <c r="H25" s="1397" t="s">
        <v>179</v>
      </c>
      <c r="I25" s="845"/>
      <c r="J25" s="845" t="s">
        <v>180</v>
      </c>
      <c r="K25" s="799" t="s">
        <v>930</v>
      </c>
      <c r="L25" s="851">
        <v>4614.34</v>
      </c>
      <c r="M25" s="806">
        <v>3</v>
      </c>
      <c r="N25" s="810"/>
      <c r="O25" s="1706"/>
      <c r="P25" s="811">
        <v>3</v>
      </c>
      <c r="Q25" s="811"/>
      <c r="R25" s="810">
        <v>4614.34</v>
      </c>
      <c r="S25" s="849">
        <f t="shared" si="0"/>
        <v>0</v>
      </c>
      <c r="T25" s="814"/>
    </row>
    <row r="26" spans="1:21" ht="15.75" x14ac:dyDescent="0.25">
      <c r="A26" s="793">
        <v>8</v>
      </c>
      <c r="B26" s="835">
        <v>39311</v>
      </c>
      <c r="C26" s="836">
        <v>3</v>
      </c>
      <c r="D26" s="837">
        <v>61</v>
      </c>
      <c r="E26" s="838">
        <v>617</v>
      </c>
      <c r="F26" s="844"/>
      <c r="G26" s="844">
        <v>1</v>
      </c>
      <c r="H26" s="1397" t="s">
        <v>66</v>
      </c>
      <c r="I26" s="845"/>
      <c r="J26" s="845" t="s">
        <v>24</v>
      </c>
      <c r="K26" s="799" t="s">
        <v>930</v>
      </c>
      <c r="L26" s="852">
        <v>3015</v>
      </c>
      <c r="M26" s="806">
        <v>10</v>
      </c>
      <c r="N26" s="1699">
        <f t="shared" ref="N26:N31" si="1">IF(M26=0,"N/A",+L26/M26)</f>
        <v>301.5</v>
      </c>
      <c r="O26" s="1699">
        <f t="shared" ref="O26:O31" si="2">IF(M26=0,"N/A",+N26/12)</f>
        <v>25.125</v>
      </c>
      <c r="P26" s="1700">
        <v>10</v>
      </c>
      <c r="Q26" s="1700"/>
      <c r="R26" s="1699">
        <f t="shared" ref="R26:R39" si="3">IF(M26=0,"N/A",+N26*P26+O26*Q26)</f>
        <v>3015</v>
      </c>
      <c r="S26" s="1928">
        <f t="shared" si="0"/>
        <v>0</v>
      </c>
      <c r="T26" s="814"/>
    </row>
    <row r="27" spans="1:21" ht="15.75" x14ac:dyDescent="0.25">
      <c r="A27" s="793">
        <v>9</v>
      </c>
      <c r="B27" s="854">
        <v>41017</v>
      </c>
      <c r="C27" s="855">
        <v>3</v>
      </c>
      <c r="D27" s="856">
        <v>61</v>
      </c>
      <c r="E27" s="857">
        <v>617</v>
      </c>
      <c r="F27" s="858"/>
      <c r="G27" s="859">
        <v>1</v>
      </c>
      <c r="H27" s="1477" t="s">
        <v>779</v>
      </c>
      <c r="I27" s="860"/>
      <c r="J27" s="860"/>
      <c r="K27" s="860" t="s">
        <v>930</v>
      </c>
      <c r="L27" s="861">
        <v>5533.2</v>
      </c>
      <c r="M27" s="862">
        <v>10</v>
      </c>
      <c r="N27" s="803">
        <f t="shared" si="1"/>
        <v>553.31999999999994</v>
      </c>
      <c r="O27" s="1618">
        <f t="shared" si="2"/>
        <v>46.109999999999992</v>
      </c>
      <c r="P27" s="804">
        <v>5</v>
      </c>
      <c r="Q27" s="804">
        <v>5</v>
      </c>
      <c r="R27" s="803">
        <f t="shared" si="3"/>
        <v>2997.1499999999996</v>
      </c>
      <c r="S27" s="853">
        <f t="shared" si="0"/>
        <v>2536.0500000000002</v>
      </c>
      <c r="T27" s="814"/>
    </row>
    <row r="28" spans="1:21" ht="31.5" x14ac:dyDescent="0.25">
      <c r="A28" s="793">
        <v>10</v>
      </c>
      <c r="B28" s="835">
        <v>41017</v>
      </c>
      <c r="C28" s="836">
        <v>3</v>
      </c>
      <c r="D28" s="837">
        <v>61</v>
      </c>
      <c r="E28" s="837">
        <v>617</v>
      </c>
      <c r="F28" s="848"/>
      <c r="G28" s="848">
        <v>1</v>
      </c>
      <c r="H28" s="974" t="s">
        <v>145</v>
      </c>
      <c r="I28" s="799"/>
      <c r="J28" s="799"/>
      <c r="K28" s="799"/>
      <c r="L28" s="813">
        <v>6720.01</v>
      </c>
      <c r="M28" s="802">
        <v>10</v>
      </c>
      <c r="N28" s="803">
        <f t="shared" si="1"/>
        <v>672.00099999999998</v>
      </c>
      <c r="O28" s="1618">
        <f t="shared" si="2"/>
        <v>56.000083333333329</v>
      </c>
      <c r="P28" s="804">
        <v>5</v>
      </c>
      <c r="Q28" s="804">
        <v>5</v>
      </c>
      <c r="R28" s="803">
        <f t="shared" si="3"/>
        <v>3640.0054166666669</v>
      </c>
      <c r="S28" s="803">
        <f t="shared" si="0"/>
        <v>3080.0045833333334</v>
      </c>
      <c r="T28" s="814"/>
    </row>
    <row r="29" spans="1:21" ht="15.75" x14ac:dyDescent="0.25">
      <c r="A29" s="793">
        <v>11</v>
      </c>
      <c r="B29" s="835">
        <v>42275</v>
      </c>
      <c r="C29" s="836">
        <v>3</v>
      </c>
      <c r="D29" s="837">
        <v>61</v>
      </c>
      <c r="E29" s="837" t="s">
        <v>1106</v>
      </c>
      <c r="F29" s="848"/>
      <c r="G29" s="848">
        <v>1</v>
      </c>
      <c r="H29" s="974" t="s">
        <v>30</v>
      </c>
      <c r="I29" s="799"/>
      <c r="J29" s="799" t="s">
        <v>129</v>
      </c>
      <c r="K29" s="799" t="s">
        <v>930</v>
      </c>
      <c r="L29" s="813">
        <v>2695.01</v>
      </c>
      <c r="M29" s="802">
        <v>3</v>
      </c>
      <c r="N29" s="803">
        <f>IF(M29=0,"N/A",+L29/M29)</f>
        <v>898.3366666666667</v>
      </c>
      <c r="O29" s="1618">
        <f>IF(M29=0,"N/A",+N29/12)</f>
        <v>74.861388888888897</v>
      </c>
      <c r="P29" s="804">
        <v>2</v>
      </c>
      <c r="Q29" s="804"/>
      <c r="R29" s="803">
        <f>IF(M29=0,"N/A",+N29*P29+O29*Q29)</f>
        <v>1796.6733333333334</v>
      </c>
      <c r="S29" s="803">
        <f>IF(M29=0,"N/A",+L29-R29)</f>
        <v>898.33666666666682</v>
      </c>
      <c r="T29" s="814"/>
    </row>
    <row r="30" spans="1:21" ht="15.75" x14ac:dyDescent="0.25">
      <c r="A30" s="793">
        <v>12</v>
      </c>
      <c r="B30" s="835">
        <v>41801</v>
      </c>
      <c r="C30" s="836">
        <v>3</v>
      </c>
      <c r="D30" s="837">
        <v>61</v>
      </c>
      <c r="E30" s="837" t="s">
        <v>1107</v>
      </c>
      <c r="F30" s="848"/>
      <c r="G30" s="848">
        <v>1</v>
      </c>
      <c r="H30" s="974" t="s">
        <v>967</v>
      </c>
      <c r="I30" s="799"/>
      <c r="J30" s="799" t="s">
        <v>968</v>
      </c>
      <c r="K30" s="799" t="s">
        <v>930</v>
      </c>
      <c r="L30" s="813">
        <v>6264.62</v>
      </c>
      <c r="M30" s="802">
        <v>10</v>
      </c>
      <c r="N30" s="803">
        <f t="shared" si="1"/>
        <v>626.46199999999999</v>
      </c>
      <c r="O30" s="1618">
        <f t="shared" si="2"/>
        <v>52.205166666666663</v>
      </c>
      <c r="P30" s="804">
        <v>3</v>
      </c>
      <c r="Q30" s="804">
        <v>3</v>
      </c>
      <c r="R30" s="803">
        <f t="shared" si="3"/>
        <v>2036.0014999999999</v>
      </c>
      <c r="S30" s="803">
        <f t="shared" si="0"/>
        <v>4228.6185000000005</v>
      </c>
      <c r="T30" s="814"/>
    </row>
    <row r="31" spans="1:21" ht="15.75" x14ac:dyDescent="0.25">
      <c r="A31" s="793">
        <v>13</v>
      </c>
      <c r="B31" s="835">
        <v>41799</v>
      </c>
      <c r="C31" s="836">
        <v>3</v>
      </c>
      <c r="D31" s="837">
        <v>61</v>
      </c>
      <c r="E31" s="837" t="s">
        <v>1113</v>
      </c>
      <c r="F31" s="848"/>
      <c r="G31" s="848">
        <v>1</v>
      </c>
      <c r="H31" s="974" t="s">
        <v>981</v>
      </c>
      <c r="I31" s="799" t="s">
        <v>982</v>
      </c>
      <c r="J31" s="799" t="s">
        <v>303</v>
      </c>
      <c r="K31" s="799" t="s">
        <v>165</v>
      </c>
      <c r="L31" s="813">
        <v>5850.99</v>
      </c>
      <c r="M31" s="802">
        <v>3</v>
      </c>
      <c r="N31" s="803">
        <f t="shared" si="1"/>
        <v>1950.33</v>
      </c>
      <c r="O31" s="1618">
        <f t="shared" si="2"/>
        <v>162.5275</v>
      </c>
      <c r="P31" s="804">
        <v>3</v>
      </c>
      <c r="Q31" s="804">
        <v>3</v>
      </c>
      <c r="R31" s="803">
        <f t="shared" si="3"/>
        <v>6338.5725000000002</v>
      </c>
      <c r="S31" s="803">
        <f t="shared" si="0"/>
        <v>-487.58250000000044</v>
      </c>
    </row>
    <row r="32" spans="1:21" ht="15.75" x14ac:dyDescent="0.25">
      <c r="A32" s="793">
        <v>14</v>
      </c>
      <c r="B32" s="835">
        <v>41963</v>
      </c>
      <c r="C32" s="836">
        <v>3</v>
      </c>
      <c r="D32" s="837">
        <v>61</v>
      </c>
      <c r="E32" s="837" t="s">
        <v>1107</v>
      </c>
      <c r="F32" s="848">
        <v>65</v>
      </c>
      <c r="G32" s="848">
        <v>1</v>
      </c>
      <c r="H32" s="974" t="s">
        <v>347</v>
      </c>
      <c r="I32" s="799"/>
      <c r="J32" s="799"/>
      <c r="K32" s="799" t="s">
        <v>165</v>
      </c>
      <c r="L32" s="864">
        <v>5400</v>
      </c>
      <c r="M32" s="865">
        <v>10</v>
      </c>
      <c r="N32" s="803">
        <f t="shared" ref="N32:N37" si="4">IF(M32=0,"N/A",+L32/M32)</f>
        <v>540</v>
      </c>
      <c r="O32" s="1618">
        <f t="shared" ref="O32:O39" si="5">IF(M32=0,"N/A",+N32/12)</f>
        <v>45</v>
      </c>
      <c r="P32" s="804">
        <v>2</v>
      </c>
      <c r="Q32" s="804">
        <v>10</v>
      </c>
      <c r="R32" s="803">
        <f>IF(M32=0,"N/A",+N32*P32+O32*Q32)</f>
        <v>1530</v>
      </c>
      <c r="S32" s="803">
        <f>IF(M32=0,"N/A",+L32-R32)</f>
        <v>3870</v>
      </c>
      <c r="T32" s="814"/>
      <c r="U32" s="863"/>
    </row>
    <row r="33" spans="1:21" ht="31.5" x14ac:dyDescent="0.25">
      <c r="A33" s="793">
        <v>15</v>
      </c>
      <c r="B33" s="835">
        <v>41963</v>
      </c>
      <c r="C33" s="836">
        <v>3</v>
      </c>
      <c r="D33" s="837">
        <v>61</v>
      </c>
      <c r="E33" s="837" t="s">
        <v>1107</v>
      </c>
      <c r="F33" s="848">
        <v>610</v>
      </c>
      <c r="G33" s="848">
        <v>1</v>
      </c>
      <c r="H33" s="974" t="s">
        <v>983</v>
      </c>
      <c r="I33" s="799"/>
      <c r="J33" s="799"/>
      <c r="K33" s="799" t="s">
        <v>165</v>
      </c>
      <c r="L33" s="864">
        <v>3033.73</v>
      </c>
      <c r="M33" s="865">
        <v>10</v>
      </c>
      <c r="N33" s="803">
        <f t="shared" si="4"/>
        <v>303.37299999999999</v>
      </c>
      <c r="O33" s="1618">
        <f t="shared" si="5"/>
        <v>25.281083333333331</v>
      </c>
      <c r="P33" s="804">
        <v>2</v>
      </c>
      <c r="Q33" s="804">
        <v>10</v>
      </c>
      <c r="R33" s="803">
        <f>IF(M33=0,"N/A",+N33*P33+O33*Q33)</f>
        <v>859.55683333333332</v>
      </c>
      <c r="S33" s="803">
        <f>IF(M33=0,"N/A",+L33-R33)</f>
        <v>2174.1731666666665</v>
      </c>
      <c r="T33" s="814"/>
    </row>
    <row r="34" spans="1:21" ht="15.75" x14ac:dyDescent="0.25">
      <c r="A34" s="793">
        <v>16</v>
      </c>
      <c r="B34" s="835">
        <v>41799</v>
      </c>
      <c r="C34" s="836">
        <v>3</v>
      </c>
      <c r="D34" s="837">
        <v>61</v>
      </c>
      <c r="E34" s="837" t="s">
        <v>1106</v>
      </c>
      <c r="F34" s="848">
        <v>1067</v>
      </c>
      <c r="G34" s="848">
        <v>1</v>
      </c>
      <c r="H34" s="974" t="s">
        <v>984</v>
      </c>
      <c r="I34" s="799"/>
      <c r="J34" s="799" t="s">
        <v>118</v>
      </c>
      <c r="K34" s="799" t="s">
        <v>165</v>
      </c>
      <c r="L34" s="864">
        <v>5310</v>
      </c>
      <c r="M34" s="865">
        <v>3</v>
      </c>
      <c r="N34" s="803">
        <f t="shared" si="4"/>
        <v>1770</v>
      </c>
      <c r="O34" s="1618">
        <f t="shared" si="5"/>
        <v>147.5</v>
      </c>
      <c r="P34" s="804">
        <v>3</v>
      </c>
      <c r="Q34" s="804">
        <v>3</v>
      </c>
      <c r="R34" s="803">
        <f t="shared" si="3"/>
        <v>5752.5</v>
      </c>
      <c r="S34" s="803">
        <f t="shared" si="0"/>
        <v>-442.5</v>
      </c>
      <c r="T34" s="814"/>
    </row>
    <row r="35" spans="1:21" ht="15.75" x14ac:dyDescent="0.25">
      <c r="A35" s="793">
        <v>17</v>
      </c>
      <c r="B35" s="835">
        <v>41982</v>
      </c>
      <c r="C35" s="836">
        <v>3</v>
      </c>
      <c r="D35" s="837">
        <v>61</v>
      </c>
      <c r="E35" s="837" t="s">
        <v>1106</v>
      </c>
      <c r="F35" s="848">
        <v>1073</v>
      </c>
      <c r="G35" s="848">
        <v>1</v>
      </c>
      <c r="H35" s="974" t="s">
        <v>88</v>
      </c>
      <c r="I35" s="799"/>
      <c r="J35" s="799" t="s">
        <v>118</v>
      </c>
      <c r="K35" s="799" t="s">
        <v>165</v>
      </c>
      <c r="L35" s="864">
        <v>505</v>
      </c>
      <c r="M35" s="865">
        <v>3</v>
      </c>
      <c r="N35" s="803">
        <f t="shared" si="4"/>
        <v>168.33333333333334</v>
      </c>
      <c r="O35" s="1618">
        <f t="shared" si="5"/>
        <v>14.027777777777779</v>
      </c>
      <c r="P35" s="804">
        <v>2</v>
      </c>
      <c r="Q35" s="804">
        <v>9</v>
      </c>
      <c r="R35" s="803">
        <f t="shared" si="3"/>
        <v>462.91666666666669</v>
      </c>
      <c r="S35" s="803">
        <f t="shared" si="0"/>
        <v>42.083333333333314</v>
      </c>
      <c r="T35" s="814"/>
    </row>
    <row r="36" spans="1:21" ht="15.75" x14ac:dyDescent="0.25">
      <c r="A36" s="793">
        <v>18</v>
      </c>
      <c r="B36" s="835">
        <v>41982</v>
      </c>
      <c r="C36" s="836">
        <v>3</v>
      </c>
      <c r="D36" s="837">
        <v>61</v>
      </c>
      <c r="E36" s="837" t="s">
        <v>1736</v>
      </c>
      <c r="F36" s="848"/>
      <c r="G36" s="848">
        <v>1</v>
      </c>
      <c r="H36" s="974" t="s">
        <v>1635</v>
      </c>
      <c r="I36" s="799"/>
      <c r="J36" s="799"/>
      <c r="K36" s="799" t="s">
        <v>165</v>
      </c>
      <c r="L36" s="864">
        <v>366</v>
      </c>
      <c r="M36" s="865">
        <v>3</v>
      </c>
      <c r="N36" s="803">
        <f t="shared" si="4"/>
        <v>122</v>
      </c>
      <c r="O36" s="1618">
        <f t="shared" si="5"/>
        <v>10.166666666666666</v>
      </c>
      <c r="P36" s="804">
        <v>2</v>
      </c>
      <c r="Q36" s="804">
        <v>9</v>
      </c>
      <c r="R36" s="803">
        <f t="shared" si="3"/>
        <v>335.5</v>
      </c>
      <c r="S36" s="803">
        <f t="shared" si="0"/>
        <v>30.5</v>
      </c>
      <c r="T36" s="814"/>
    </row>
    <row r="37" spans="1:21" ht="15.75" x14ac:dyDescent="0.25">
      <c r="A37" s="793">
        <v>19</v>
      </c>
      <c r="B37" s="835">
        <v>42671</v>
      </c>
      <c r="C37" s="836">
        <v>3</v>
      </c>
      <c r="D37" s="837">
        <v>61</v>
      </c>
      <c r="E37" s="837">
        <v>616</v>
      </c>
      <c r="F37" s="848"/>
      <c r="G37" s="848">
        <v>1</v>
      </c>
      <c r="H37" s="974" t="s">
        <v>1376</v>
      </c>
      <c r="I37" s="799"/>
      <c r="J37" s="799"/>
      <c r="K37" s="799" t="s">
        <v>1377</v>
      </c>
      <c r="L37" s="864">
        <v>3133.47</v>
      </c>
      <c r="M37" s="865">
        <v>5</v>
      </c>
      <c r="N37" s="803">
        <f t="shared" si="4"/>
        <v>626.69399999999996</v>
      </c>
      <c r="O37" s="1618">
        <f t="shared" si="5"/>
        <v>52.224499999999999</v>
      </c>
      <c r="P37" s="804"/>
      <c r="Q37" s="804">
        <v>11</v>
      </c>
      <c r="R37" s="803">
        <f t="shared" si="3"/>
        <v>574.46950000000004</v>
      </c>
      <c r="S37" s="803">
        <f t="shared" si="0"/>
        <v>2559.0004999999996</v>
      </c>
      <c r="T37" s="814"/>
    </row>
    <row r="38" spans="1:21" ht="15.75" x14ac:dyDescent="0.25">
      <c r="A38" s="793">
        <v>20</v>
      </c>
      <c r="B38" s="835">
        <v>42669</v>
      </c>
      <c r="C38" s="836">
        <v>3</v>
      </c>
      <c r="D38" s="837">
        <v>61</v>
      </c>
      <c r="E38" s="837">
        <v>614</v>
      </c>
      <c r="F38" s="848"/>
      <c r="G38" s="848">
        <v>1</v>
      </c>
      <c r="H38" s="974" t="s">
        <v>1384</v>
      </c>
      <c r="I38" s="799"/>
      <c r="J38" s="799" t="s">
        <v>1386</v>
      </c>
      <c r="K38" s="799" t="s">
        <v>1597</v>
      </c>
      <c r="L38" s="864">
        <v>5739.54</v>
      </c>
      <c r="M38" s="865">
        <v>3</v>
      </c>
      <c r="N38" s="803">
        <v>1913.18</v>
      </c>
      <c r="O38" s="1618">
        <f t="shared" si="5"/>
        <v>159.43166666666667</v>
      </c>
      <c r="P38" s="804"/>
      <c r="Q38" s="804">
        <v>11</v>
      </c>
      <c r="R38" s="803">
        <f t="shared" si="3"/>
        <v>1753.7483333333334</v>
      </c>
      <c r="S38" s="803">
        <f t="shared" si="0"/>
        <v>3985.7916666666665</v>
      </c>
      <c r="T38" s="814"/>
    </row>
    <row r="39" spans="1:21" ht="15.75" x14ac:dyDescent="0.25">
      <c r="A39" s="793">
        <v>21</v>
      </c>
      <c r="B39" s="835">
        <v>41455</v>
      </c>
      <c r="C39" s="836" t="s">
        <v>989</v>
      </c>
      <c r="D39" s="837">
        <v>61</v>
      </c>
      <c r="E39" s="837">
        <v>617</v>
      </c>
      <c r="F39" s="848"/>
      <c r="G39" s="848">
        <v>1</v>
      </c>
      <c r="H39" s="974" t="s">
        <v>347</v>
      </c>
      <c r="I39" s="799">
        <v>39163</v>
      </c>
      <c r="J39" s="799" t="s">
        <v>896</v>
      </c>
      <c r="K39" s="799" t="s">
        <v>1638</v>
      </c>
      <c r="L39" s="864">
        <v>10170</v>
      </c>
      <c r="M39" s="865">
        <v>10</v>
      </c>
      <c r="N39" s="803">
        <f>IF(M39=0,"N/M40A",+L39/M39)</f>
        <v>1017</v>
      </c>
      <c r="O39" s="1618">
        <f t="shared" si="5"/>
        <v>84.75</v>
      </c>
      <c r="P39" s="804">
        <v>4</v>
      </c>
      <c r="Q39" s="804">
        <v>3</v>
      </c>
      <c r="R39" s="803">
        <f t="shared" si="3"/>
        <v>4322.25</v>
      </c>
      <c r="S39" s="803">
        <f t="shared" si="0"/>
        <v>5847.75</v>
      </c>
      <c r="T39" s="814" t="s">
        <v>1636</v>
      </c>
    </row>
    <row r="40" spans="1:21" ht="15.75" x14ac:dyDescent="0.25">
      <c r="A40" s="793"/>
      <c r="B40" s="866"/>
      <c r="C40" s="867"/>
      <c r="D40" s="868"/>
      <c r="E40" s="868"/>
      <c r="F40" s="869"/>
      <c r="G40" s="868"/>
      <c r="H40" s="1478"/>
      <c r="I40" s="869"/>
      <c r="J40" s="869"/>
      <c r="K40" s="869"/>
      <c r="L40" s="870">
        <f>SUM(L19:L39)</f>
        <v>149945.90999999997</v>
      </c>
      <c r="M40" s="870"/>
      <c r="N40" s="870">
        <f t="shared" ref="N40:S40" si="6">SUM(N19:N39)</f>
        <v>17126.53</v>
      </c>
      <c r="O40" s="870">
        <f>SUM(O19:O39)</f>
        <v>1427.2108333333333</v>
      </c>
      <c r="P40" s="870"/>
      <c r="Q40" s="870"/>
      <c r="R40" s="870">
        <f t="shared" si="6"/>
        <v>84807.684083333341</v>
      </c>
      <c r="S40" s="870">
        <f t="shared" si="6"/>
        <v>65138.225916666677</v>
      </c>
      <c r="T40" s="814"/>
    </row>
    <row r="41" spans="1:21" x14ac:dyDescent="0.2">
      <c r="A41" s="80"/>
      <c r="B41" s="6"/>
      <c r="C41" s="7"/>
      <c r="D41" s="17"/>
      <c r="E41" s="17"/>
      <c r="F41" s="38"/>
      <c r="G41" s="17"/>
      <c r="H41" s="1479"/>
      <c r="I41" s="38"/>
      <c r="J41" s="38"/>
      <c r="K41" s="38"/>
      <c r="L41" s="8"/>
      <c r="M41" s="39"/>
      <c r="N41" s="40"/>
      <c r="O41" s="40"/>
      <c r="P41" s="41"/>
      <c r="Q41" s="41"/>
      <c r="R41" s="42"/>
      <c r="S41" s="43"/>
      <c r="U41" s="18"/>
    </row>
    <row r="42" spans="1:21" x14ac:dyDescent="0.2">
      <c r="A42" s="19"/>
      <c r="B42" s="6"/>
      <c r="C42" s="7"/>
      <c r="D42" s="1634"/>
      <c r="E42" s="1634"/>
      <c r="F42" s="38"/>
      <c r="G42" s="17"/>
      <c r="H42" s="1479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ht="14.25" x14ac:dyDescent="0.2">
      <c r="A43" s="19"/>
      <c r="B43" s="469"/>
      <c r="C43" s="469"/>
      <c r="D43" s="1635">
        <v>611</v>
      </c>
      <c r="E43" s="1723">
        <v>122.49</v>
      </c>
      <c r="F43" s="554"/>
      <c r="G43" s="383"/>
      <c r="H43" s="1480"/>
      <c r="I43" s="383"/>
      <c r="J43" s="469"/>
      <c r="K43" s="38"/>
      <c r="L43" s="8"/>
      <c r="M43" s="39"/>
      <c r="N43" s="40"/>
      <c r="O43" s="40"/>
      <c r="P43" s="41"/>
      <c r="Q43" s="41"/>
      <c r="R43" s="42"/>
      <c r="S43" s="43"/>
    </row>
    <row r="44" spans="1:21" x14ac:dyDescent="0.2">
      <c r="A44" s="19"/>
      <c r="B44" s="6"/>
      <c r="C44" s="7"/>
      <c r="D44" s="1634">
        <v>613</v>
      </c>
      <c r="E44" s="1640">
        <v>398.92</v>
      </c>
      <c r="F44" s="38"/>
      <c r="G44" s="17"/>
      <c r="H44" s="1479"/>
      <c r="I44" s="38"/>
      <c r="J44" s="38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34">
        <v>614</v>
      </c>
      <c r="E45" s="1640">
        <v>159.43</v>
      </c>
      <c r="F45" s="38"/>
      <c r="G45" s="17"/>
      <c r="H45" s="1479"/>
      <c r="I45" s="38"/>
      <c r="J45" s="38"/>
      <c r="K45" s="38"/>
      <c r="L45" s="8"/>
      <c r="M45" s="39"/>
    </row>
    <row r="46" spans="1:21" ht="15" x14ac:dyDescent="0.3">
      <c r="A46" s="19"/>
      <c r="B46" s="6"/>
      <c r="C46" s="7"/>
      <c r="D46" s="1634">
        <v>616</v>
      </c>
      <c r="E46" s="1640">
        <v>52.22</v>
      </c>
      <c r="F46" s="38"/>
      <c r="G46" s="17"/>
      <c r="H46" s="1479"/>
      <c r="I46" s="38"/>
      <c r="J46" s="38"/>
      <c r="K46" s="38"/>
      <c r="L46" s="8"/>
      <c r="M46" s="39"/>
      <c r="N46" s="115"/>
      <c r="O46" s="115"/>
      <c r="P46" s="115"/>
      <c r="Q46" s="115"/>
      <c r="R46" s="115"/>
      <c r="S46" s="115"/>
    </row>
    <row r="47" spans="1:21" ht="15" x14ac:dyDescent="0.3">
      <c r="A47" s="19"/>
      <c r="B47" s="6"/>
      <c r="C47" s="7"/>
      <c r="D47" s="1634">
        <v>617</v>
      </c>
      <c r="E47" s="1640">
        <v>683.99</v>
      </c>
      <c r="F47" s="38"/>
      <c r="G47" s="17"/>
      <c r="H47" s="1479"/>
      <c r="I47" s="38"/>
      <c r="J47" s="38"/>
      <c r="K47" s="38"/>
      <c r="L47" s="8"/>
      <c r="M47" s="39"/>
      <c r="N47" s="174"/>
      <c r="S47" s="174"/>
    </row>
    <row r="48" spans="1:21" x14ac:dyDescent="0.2">
      <c r="A48" s="19"/>
      <c r="D48" s="1634">
        <v>2692</v>
      </c>
      <c r="E48" s="1640">
        <v>10.17</v>
      </c>
      <c r="L48" s="3"/>
      <c r="M48" s="3"/>
    </row>
    <row r="49" spans="1:19" ht="15" x14ac:dyDescent="0.3">
      <c r="A49" s="174"/>
      <c r="C49" s="10"/>
      <c r="D49" s="1636"/>
      <c r="E49" s="1657">
        <f>SUM(E43:E48)</f>
        <v>1427.22</v>
      </c>
      <c r="G49" s="37"/>
      <c r="H49" s="37"/>
      <c r="J49" s="3"/>
      <c r="K49" s="3"/>
      <c r="L49" s="3"/>
      <c r="M49" s="3"/>
    </row>
    <row r="50" spans="1:19" x14ac:dyDescent="0.2">
      <c r="C50" s="13"/>
      <c r="E50" s="1"/>
      <c r="K50" s="37"/>
      <c r="L50" s="37"/>
    </row>
    <row r="53" spans="1:19" x14ac:dyDescent="0.2">
      <c r="A53" s="45"/>
      <c r="B53" s="45"/>
      <c r="C53" s="45"/>
      <c r="D53" s="45"/>
      <c r="E53" s="45"/>
      <c r="F53" s="45"/>
      <c r="G53" s="45"/>
      <c r="I53" s="45"/>
      <c r="J53" s="45"/>
      <c r="K53" s="45"/>
      <c r="L53" s="45"/>
      <c r="M53" s="45"/>
      <c r="N53" s="15"/>
      <c r="O53" s="14"/>
      <c r="P53" s="1048"/>
      <c r="Q53" s="1048"/>
      <c r="R53" s="1048"/>
      <c r="S53" s="1048"/>
    </row>
    <row r="54" spans="1:19" ht="13.5" customHeight="1" x14ac:dyDescent="0.2">
      <c r="A54" s="1924" t="s">
        <v>51</v>
      </c>
      <c r="B54" s="1924"/>
      <c r="C54" s="1924"/>
      <c r="D54" s="1924"/>
      <c r="E54" s="1924"/>
      <c r="F54" s="1924"/>
      <c r="G54" s="1924"/>
      <c r="H54" s="1202"/>
      <c r="I54" s="1949" t="s">
        <v>1620</v>
      </c>
      <c r="J54" s="1949"/>
      <c r="K54" s="1949"/>
      <c r="L54" s="1949"/>
      <c r="M54" s="1949"/>
      <c r="O54" s="34"/>
      <c r="P54" s="1924" t="s">
        <v>1621</v>
      </c>
      <c r="Q54" s="1924"/>
      <c r="R54" s="1924"/>
      <c r="S54" s="1924"/>
    </row>
  </sheetData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1" t="s">
        <v>1366</v>
      </c>
      <c r="B3" s="772" t="s">
        <v>1367</v>
      </c>
    </row>
    <row r="4" spans="1:2" ht="15" x14ac:dyDescent="0.3">
      <c r="A4" s="85" t="s">
        <v>1336</v>
      </c>
      <c r="B4" s="773">
        <f>+'RESUMEN '!L53</f>
        <v>132547.98799999998</v>
      </c>
    </row>
    <row r="5" spans="1:2" ht="15" x14ac:dyDescent="0.3">
      <c r="A5" s="85" t="s">
        <v>1337</v>
      </c>
      <c r="B5" s="773">
        <f>+'RESUMEN '!L81</f>
        <v>74649.824333333338</v>
      </c>
    </row>
    <row r="6" spans="1:2" ht="15" x14ac:dyDescent="0.3">
      <c r="A6" s="85" t="s">
        <v>1338</v>
      </c>
      <c r="B6" s="773">
        <f>+'RESUMEN '!L95</f>
        <v>361307.31200000003</v>
      </c>
    </row>
    <row r="7" spans="1:2" ht="15" x14ac:dyDescent="0.3">
      <c r="A7" s="85" t="s">
        <v>1339</v>
      </c>
      <c r="B7" s="773">
        <f>+'RESUMEN '!L291</f>
        <v>211453.83900000007</v>
      </c>
    </row>
    <row r="8" spans="1:2" ht="15" x14ac:dyDescent="0.3">
      <c r="A8" s="85" t="s">
        <v>1340</v>
      </c>
      <c r="B8" s="773">
        <f>+'RESUMEN '!L297</f>
        <v>22868.640000000003</v>
      </c>
    </row>
    <row r="9" spans="1:2" ht="15" x14ac:dyDescent="0.3">
      <c r="A9" s="85" t="s">
        <v>1341</v>
      </c>
      <c r="B9" s="773">
        <f>+'RESUMEN '!L327</f>
        <v>58339.866666666669</v>
      </c>
    </row>
    <row r="10" spans="1:2" ht="15" x14ac:dyDescent="0.3">
      <c r="A10" s="85" t="s">
        <v>1343</v>
      </c>
      <c r="B10" s="773">
        <f>+'RESUMEN '!L1033</f>
        <v>418917.35533333331</v>
      </c>
    </row>
    <row r="11" spans="1:2" ht="15" x14ac:dyDescent="0.3">
      <c r="A11" s="85" t="s">
        <v>1342</v>
      </c>
      <c r="B11" s="773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3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3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3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3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3">
        <f>+'RESUMEN '!L1234</f>
        <v>2597.35</v>
      </c>
    </row>
    <row r="17" spans="1:2" ht="15" x14ac:dyDescent="0.3">
      <c r="A17" s="85" t="str">
        <f>+'RESUMEN '!F1283</f>
        <v>SUB TOTAL 2.6.1.4.01</v>
      </c>
      <c r="B17" s="773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3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3">
        <f>+'RESUMEN '!L1300</f>
        <v>6186.53</v>
      </c>
    </row>
    <row r="20" spans="1:2" x14ac:dyDescent="0.2">
      <c r="A20" s="774" t="str">
        <f>+'RESUMEN '!F1305</f>
        <v>SUB TOTAL 2.6.2.3.01</v>
      </c>
      <c r="B20" s="773">
        <f>+'RESUMEN '!L1305</f>
        <v>22816.933333333334</v>
      </c>
    </row>
    <row r="21" spans="1:2" x14ac:dyDescent="0.2">
      <c r="A21" s="568" t="str">
        <f>+'RESUMEN '!F1308</f>
        <v>SUB TOTAL 2.6.3.1.01</v>
      </c>
      <c r="B21" s="770">
        <f>+'RESUMEN '!L1308</f>
        <v>2730</v>
      </c>
    </row>
    <row r="22" spans="1:2" x14ac:dyDescent="0.2">
      <c r="A22" s="568" t="str">
        <f>+'RESUMEN '!F1310</f>
        <v>SUB TOTAL 2.6.4.1.01</v>
      </c>
      <c r="B22" s="770">
        <f>+'RESUMEN '!L1310</f>
        <v>647.42666666666662</v>
      </c>
    </row>
    <row r="23" spans="1:2" x14ac:dyDescent="0.2">
      <c r="A23" s="568" t="str">
        <f>+'RESUMEN '!F1316</f>
        <v>SUB TOTAL 2.6.4.6.01</v>
      </c>
      <c r="B23" s="770">
        <f>+'RESUMEN '!L1316</f>
        <v>3072.2453333333337</v>
      </c>
    </row>
    <row r="24" spans="1:2" x14ac:dyDescent="0.2">
      <c r="A24" s="568" t="str">
        <f>+'RESUMEN '!F1318</f>
        <v>SUB TOTAL 2.6.4.7.01</v>
      </c>
      <c r="B24" s="770">
        <f>+'RESUMEN '!L1318</f>
        <v>0</v>
      </c>
    </row>
    <row r="25" spans="1:2" x14ac:dyDescent="0.2">
      <c r="A25" s="568" t="str">
        <f>+'RESUMEN '!F1321</f>
        <v>SUB TOTAL 2.6.4.8.01</v>
      </c>
      <c r="B25" s="770">
        <f>+'RESUMEN '!L1321</f>
        <v>5569.6</v>
      </c>
    </row>
    <row r="26" spans="1:2" x14ac:dyDescent="0.2">
      <c r="A26" s="568" t="str">
        <f>+'RESUMEN '!F1325</f>
        <v>SUB TOTAL 2.6.5.1.01</v>
      </c>
      <c r="B26" s="770">
        <f>+'RESUMEN '!L1325</f>
        <v>9666.5791666666682</v>
      </c>
    </row>
    <row r="27" spans="1:2" x14ac:dyDescent="0.2">
      <c r="A27" s="568" t="str">
        <f>+'RESUMEN '!F1333</f>
        <v>SUB TOTAL 2.6.5.2.01</v>
      </c>
      <c r="B27" s="770">
        <f>+'RESUMEN '!L1333</f>
        <v>18224.605999999996</v>
      </c>
    </row>
    <row r="28" spans="1:2" x14ac:dyDescent="0.2">
      <c r="A28" s="568" t="str">
        <f>+'RESUMEN '!F1335</f>
        <v>SUB TOTAL 2.6.5.3.01</v>
      </c>
      <c r="B28" s="770">
        <f>+'RESUMEN '!L1335</f>
        <v>1940.5106666666666</v>
      </c>
    </row>
    <row r="29" spans="1:2" x14ac:dyDescent="0.2">
      <c r="A29" s="568" t="str">
        <f>+'RESUMEN '!F1341</f>
        <v>SUB TOTAL 2.6.5.5.01</v>
      </c>
      <c r="B29" s="770">
        <f>+'RESUMEN '!L1341</f>
        <v>18702.393333333333</v>
      </c>
    </row>
    <row r="30" spans="1:2" x14ac:dyDescent="0.2">
      <c r="A30" s="568" t="str">
        <f>+'RESUMEN '!F1348</f>
        <v>SUB TOTAL 2.6.5.6.01</v>
      </c>
      <c r="B30" s="770">
        <f>+'RESUMEN '!L1348</f>
        <v>27201.61211111111</v>
      </c>
    </row>
    <row r="31" spans="1:2" x14ac:dyDescent="0.2">
      <c r="A31" s="568" t="str">
        <f>+'RESUMEN '!F1352</f>
        <v>SUB TOTAL 2.6.5.7.01</v>
      </c>
      <c r="B31" s="770">
        <f>+'RESUMEN '!L1352</f>
        <v>5735.3860000000004</v>
      </c>
    </row>
    <row r="32" spans="1:2" x14ac:dyDescent="0.2">
      <c r="A32" s="568" t="str">
        <f>+'RESUMEN '!F1356</f>
        <v>SUB TOTAL 2.6.6.2.01</v>
      </c>
      <c r="B32" s="770">
        <f>+'RESUMEN '!L1356</f>
        <v>9593.1049999999996</v>
      </c>
    </row>
    <row r="33" spans="1:2" x14ac:dyDescent="0.2">
      <c r="A33" s="775" t="s">
        <v>1365</v>
      </c>
      <c r="B33" s="776">
        <f>SUM(B4:B32)</f>
        <v>2097465.1859166669</v>
      </c>
    </row>
    <row r="35" spans="1:2" x14ac:dyDescent="0.2">
      <c r="B35" s="769">
        <f>+'RESUMEN '!L1360-'TOTA GENERAL'!B33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topLeftCell="A12" zoomScale="80" zoomScaleNormal="80" workbookViewId="0">
      <selection activeCell="Q30" sqref="Q30"/>
    </sheetView>
  </sheetViews>
  <sheetFormatPr baseColWidth="10" defaultColWidth="9.140625" defaultRowHeight="12.75" x14ac:dyDescent="0.2"/>
  <cols>
    <col min="1" max="1" width="3.7109375" customWidth="1"/>
    <col min="2" max="2" width="13" customWidth="1"/>
    <col min="3" max="3" width="7.28515625" customWidth="1"/>
    <col min="4" max="4" width="8" customWidth="1"/>
    <col min="5" max="5" width="11.42578125" customWidth="1"/>
    <col min="6" max="7" width="4.5703125" customWidth="1"/>
    <col min="8" max="8" width="24.28515625" customWidth="1"/>
    <col min="9" max="9" width="8.42578125" customWidth="1"/>
    <col min="10" max="10" width="12.42578125" customWidth="1"/>
    <col min="11" max="11" width="34.28515625" customWidth="1"/>
    <col min="12" max="12" width="11.85546875" customWidth="1"/>
    <col min="13" max="13" width="5.42578125" customWidth="1"/>
    <col min="14" max="14" width="11.7109375" customWidth="1"/>
    <col min="15" max="15" width="10.5703125" customWidth="1"/>
    <col min="16" max="16" width="4.28515625" customWidth="1"/>
    <col min="17" max="17" width="4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98" t="s">
        <v>52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7" t="s">
        <v>0</v>
      </c>
      <c r="L14" s="498"/>
      <c r="M14" s="292"/>
      <c r="N14" s="292"/>
      <c r="O14" s="292"/>
      <c r="P14" s="292"/>
      <c r="Q14" s="292"/>
      <c r="R14" s="292"/>
      <c r="S14" s="292"/>
    </row>
    <row r="15" spans="1:19" x14ac:dyDescent="0.2">
      <c r="A15" s="1978" t="s">
        <v>1</v>
      </c>
      <c r="B15" s="1978"/>
      <c r="C15" s="1978"/>
      <c r="D15" s="1978"/>
      <c r="E15" s="1978"/>
      <c r="F15" s="1978"/>
      <c r="G15" s="1978"/>
      <c r="H15" s="1978"/>
      <c r="I15" s="1978"/>
      <c r="J15" s="1978"/>
      <c r="K15" s="1978"/>
      <c r="L15" s="1978"/>
      <c r="M15" s="1978"/>
      <c r="N15" s="1978"/>
      <c r="O15" s="1978"/>
      <c r="P15" s="1978"/>
      <c r="Q15" s="1978"/>
      <c r="R15" s="1978"/>
      <c r="S15" s="1978"/>
    </row>
    <row r="16" spans="1:19" x14ac:dyDescent="0.2">
      <c r="A16" s="1978" t="s">
        <v>2</v>
      </c>
      <c r="B16" s="1978"/>
      <c r="C16" s="1978"/>
      <c r="D16" s="1978"/>
      <c r="E16" s="1978"/>
      <c r="F16" s="1978"/>
      <c r="G16" s="1978"/>
      <c r="H16" s="1978"/>
      <c r="I16" s="1978"/>
      <c r="J16" s="1978"/>
      <c r="K16" s="1978"/>
      <c r="L16" s="1978"/>
      <c r="M16" s="1978"/>
      <c r="N16" s="1978"/>
      <c r="O16" s="1978"/>
      <c r="P16" s="1978"/>
      <c r="Q16" s="1978"/>
      <c r="R16" s="1978"/>
      <c r="S16" s="1978"/>
    </row>
    <row r="17" spans="1:20" x14ac:dyDescent="0.2">
      <c r="A17" s="1978" t="s">
        <v>3</v>
      </c>
      <c r="B17" s="1978"/>
      <c r="C17" s="1978"/>
      <c r="D17" s="1978"/>
      <c r="E17" s="1978"/>
      <c r="F17" s="1978"/>
      <c r="G17" s="1978"/>
      <c r="H17" s="1978"/>
      <c r="I17" s="1978"/>
      <c r="J17" s="1978"/>
      <c r="K17" s="1978"/>
      <c r="L17" s="1978"/>
      <c r="M17" s="1978"/>
      <c r="N17" s="1978"/>
      <c r="O17" s="1978"/>
      <c r="P17" s="1978"/>
      <c r="Q17" s="1978"/>
      <c r="R17" s="1978"/>
      <c r="S17" s="1978"/>
    </row>
    <row r="18" spans="1:20" x14ac:dyDescent="0.2">
      <c r="A18" s="1975" t="s">
        <v>1806</v>
      </c>
      <c r="B18" s="1975"/>
      <c r="C18" s="1975"/>
      <c r="D18" s="1975"/>
      <c r="E18" s="1975"/>
      <c r="F18" s="1975"/>
      <c r="G18" s="1975"/>
      <c r="H18" s="1975"/>
      <c r="I18" s="1975"/>
      <c r="J18" s="1975"/>
      <c r="K18" s="1975"/>
      <c r="L18" s="1975"/>
      <c r="M18" s="1975"/>
      <c r="N18" s="1975"/>
      <c r="O18" s="1975"/>
      <c r="P18" s="1975"/>
      <c r="Q18" s="1975"/>
      <c r="R18" s="1975"/>
      <c r="S18" s="1975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47" customFormat="1" ht="72" x14ac:dyDescent="0.2">
      <c r="A20" s="962" t="s">
        <v>4</v>
      </c>
      <c r="B20" s="962" t="s">
        <v>5</v>
      </c>
      <c r="C20" s="1045" t="s">
        <v>1627</v>
      </c>
      <c r="D20" s="1045" t="s">
        <v>7</v>
      </c>
      <c r="E20" s="1045" t="s">
        <v>1612</v>
      </c>
      <c r="F20" s="962" t="s">
        <v>9</v>
      </c>
      <c r="G20" s="962" t="s">
        <v>10</v>
      </c>
      <c r="H20" s="1046" t="s">
        <v>11</v>
      </c>
      <c r="I20" s="962" t="s">
        <v>12</v>
      </c>
      <c r="J20" s="962" t="s">
        <v>13</v>
      </c>
      <c r="K20" s="962" t="s">
        <v>820</v>
      </c>
      <c r="L20" s="1046" t="s">
        <v>1613</v>
      </c>
      <c r="M20" s="1049" t="s">
        <v>1616</v>
      </c>
      <c r="N20" s="1050" t="s">
        <v>1615</v>
      </c>
      <c r="O20" s="1050" t="s">
        <v>1614</v>
      </c>
      <c r="P20" s="1051" t="s">
        <v>1618</v>
      </c>
      <c r="Q20" s="1050" t="s">
        <v>1617</v>
      </c>
      <c r="R20" s="1051" t="s">
        <v>1805</v>
      </c>
      <c r="S20" s="1051" t="s">
        <v>1619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7">
        <v>13</v>
      </c>
      <c r="N21" s="287">
        <v>14</v>
      </c>
      <c r="O21" s="287">
        <v>15</v>
      </c>
      <c r="P21" s="287">
        <v>16</v>
      </c>
      <c r="Q21" s="287">
        <v>17</v>
      </c>
      <c r="R21" s="287">
        <v>18</v>
      </c>
      <c r="S21" s="287">
        <v>19</v>
      </c>
    </row>
    <row r="22" spans="1:20" ht="15" x14ac:dyDescent="0.3">
      <c r="A22" s="288">
        <v>1</v>
      </c>
      <c r="B22" s="125">
        <v>41558</v>
      </c>
      <c r="C22" s="277" t="s">
        <v>989</v>
      </c>
      <c r="D22" s="235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3">
        <v>3</v>
      </c>
      <c r="N22" s="89"/>
      <c r="O22" s="89"/>
      <c r="P22" s="194">
        <v>3</v>
      </c>
      <c r="Q22" s="194"/>
      <c r="R22" s="89">
        <v>5310</v>
      </c>
      <c r="S22" s="101">
        <f t="shared" ref="S22:S30" si="0">IF(M22=0,"N/A",+L22-R22)</f>
        <v>0</v>
      </c>
    </row>
    <row r="23" spans="1:20" ht="15" x14ac:dyDescent="0.3">
      <c r="A23" s="288">
        <v>2</v>
      </c>
      <c r="B23" s="125">
        <v>42185</v>
      </c>
      <c r="C23" s="277" t="s">
        <v>989</v>
      </c>
      <c r="D23" s="235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3">
        <v>10</v>
      </c>
      <c r="N23" s="101">
        <f>IF(M23=0,"N/A",+L23/M23)</f>
        <v>483.8</v>
      </c>
      <c r="O23" s="1660">
        <f>IF(M23=0,"N/A",+N23/12)</f>
        <v>40.31666666666667</v>
      </c>
      <c r="P23" s="187">
        <v>2</v>
      </c>
      <c r="Q23" s="187">
        <v>3</v>
      </c>
      <c r="R23" s="101">
        <f>IF(M23=0,"N/A",+N23*P23+O23*Q23)</f>
        <v>1088.55</v>
      </c>
      <c r="S23" s="101">
        <f t="shared" si="0"/>
        <v>3749.45</v>
      </c>
    </row>
    <row r="24" spans="1:20" ht="15" x14ac:dyDescent="0.3">
      <c r="A24" s="288">
        <v>3</v>
      </c>
      <c r="B24" s="124">
        <v>41445</v>
      </c>
      <c r="C24" s="277" t="s">
        <v>989</v>
      </c>
      <c r="D24" s="235">
        <v>61</v>
      </c>
      <c r="E24" s="85">
        <v>617</v>
      </c>
      <c r="F24" s="192"/>
      <c r="G24" s="86">
        <v>1</v>
      </c>
      <c r="H24" s="192" t="s">
        <v>55</v>
      </c>
      <c r="I24" s="84"/>
      <c r="J24" s="86" t="s">
        <v>24</v>
      </c>
      <c r="K24" s="86" t="s">
        <v>964</v>
      </c>
      <c r="L24" s="111">
        <v>3684.81</v>
      </c>
      <c r="M24" s="193">
        <v>10</v>
      </c>
      <c r="N24" s="101">
        <f t="shared" ref="N24:N30" si="1">IF(M24=0,"N/A",+L24/M24)</f>
        <v>368.48099999999999</v>
      </c>
      <c r="O24" s="1660">
        <f t="shared" ref="O24:O30" si="2">IF(M24=0,"N/A",+N24/12)</f>
        <v>30.70675</v>
      </c>
      <c r="P24" s="187">
        <v>4</v>
      </c>
      <c r="Q24" s="187">
        <v>3</v>
      </c>
      <c r="R24" s="101">
        <f t="shared" ref="R24:R30" si="3">IF(M24=0,"N/A",+N24*P24+O24*Q24)</f>
        <v>1566.0442499999999</v>
      </c>
      <c r="S24" s="101">
        <f t="shared" si="0"/>
        <v>2118.76575</v>
      </c>
    </row>
    <row r="25" spans="1:20" ht="15" x14ac:dyDescent="0.3">
      <c r="A25" s="288">
        <v>4</v>
      </c>
      <c r="B25" s="124">
        <v>41455</v>
      </c>
      <c r="C25" s="277" t="s">
        <v>989</v>
      </c>
      <c r="D25" s="235">
        <v>61</v>
      </c>
      <c r="E25" s="85">
        <v>617</v>
      </c>
      <c r="F25" s="192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3">
        <v>10</v>
      </c>
      <c r="N25" s="101">
        <f t="shared" si="1"/>
        <v>657.96800000000007</v>
      </c>
      <c r="O25" s="1660">
        <f t="shared" si="2"/>
        <v>54.830666666666673</v>
      </c>
      <c r="P25" s="187">
        <v>4</v>
      </c>
      <c r="Q25" s="187">
        <v>3</v>
      </c>
      <c r="R25" s="101">
        <f t="shared" si="3"/>
        <v>2796.3640000000005</v>
      </c>
      <c r="S25" s="101">
        <f t="shared" si="0"/>
        <v>3783.3159999999998</v>
      </c>
    </row>
    <row r="26" spans="1:20" ht="15" x14ac:dyDescent="0.3">
      <c r="A26" s="288">
        <v>5</v>
      </c>
      <c r="B26" s="125">
        <v>41814</v>
      </c>
      <c r="C26" s="277" t="s">
        <v>989</v>
      </c>
      <c r="D26" s="235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3">
        <v>3</v>
      </c>
      <c r="N26" s="378">
        <f t="shared" si="1"/>
        <v>1589.6666666666667</v>
      </c>
      <c r="O26" s="1781"/>
      <c r="P26" s="989">
        <v>3</v>
      </c>
      <c r="Q26" s="989">
        <v>0</v>
      </c>
      <c r="R26" s="378">
        <f t="shared" si="3"/>
        <v>4769</v>
      </c>
      <c r="S26" s="378">
        <f t="shared" si="0"/>
        <v>0</v>
      </c>
    </row>
    <row r="27" spans="1:20" ht="15" x14ac:dyDescent="0.3">
      <c r="A27" s="288">
        <v>6</v>
      </c>
      <c r="B27" s="125">
        <v>41814</v>
      </c>
      <c r="C27" s="277" t="s">
        <v>989</v>
      </c>
      <c r="D27" s="235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3">
        <v>3</v>
      </c>
      <c r="N27" s="378">
        <f t="shared" si="1"/>
        <v>468.33333333333331</v>
      </c>
      <c r="O27" s="1781"/>
      <c r="P27" s="989">
        <v>3</v>
      </c>
      <c r="Q27" s="989">
        <v>0</v>
      </c>
      <c r="R27" s="378">
        <f t="shared" si="3"/>
        <v>1405</v>
      </c>
      <c r="S27" s="378">
        <f t="shared" si="0"/>
        <v>0</v>
      </c>
    </row>
    <row r="28" spans="1:20" ht="15" x14ac:dyDescent="0.3">
      <c r="A28" s="288">
        <v>7</v>
      </c>
      <c r="B28" s="125">
        <v>41814</v>
      </c>
      <c r="C28" s="277" t="s">
        <v>989</v>
      </c>
      <c r="D28" s="235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3">
        <v>3</v>
      </c>
      <c r="N28" s="378">
        <f t="shared" si="1"/>
        <v>2125.3333333333335</v>
      </c>
      <c r="O28" s="1781"/>
      <c r="P28" s="989">
        <v>3</v>
      </c>
      <c r="Q28" s="989">
        <v>0</v>
      </c>
      <c r="R28" s="378">
        <f t="shared" si="3"/>
        <v>6376</v>
      </c>
      <c r="S28" s="378">
        <f t="shared" si="0"/>
        <v>0</v>
      </c>
    </row>
    <row r="29" spans="1:20" ht="15" x14ac:dyDescent="0.3">
      <c r="A29" s="288">
        <v>8</v>
      </c>
      <c r="B29" s="125">
        <v>41814</v>
      </c>
      <c r="C29" s="277" t="s">
        <v>989</v>
      </c>
      <c r="D29" s="235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3">
        <v>3</v>
      </c>
      <c r="N29" s="378">
        <f t="shared" si="1"/>
        <v>130.33333333333334</v>
      </c>
      <c r="O29" s="1781"/>
      <c r="P29" s="989">
        <v>3</v>
      </c>
      <c r="Q29" s="989">
        <v>0</v>
      </c>
      <c r="R29" s="378">
        <f t="shared" si="3"/>
        <v>391</v>
      </c>
      <c r="S29" s="378">
        <f t="shared" si="0"/>
        <v>0</v>
      </c>
    </row>
    <row r="30" spans="1:20" ht="15" x14ac:dyDescent="0.3">
      <c r="A30" s="1257">
        <v>9</v>
      </c>
      <c r="B30" s="125">
        <v>41017</v>
      </c>
      <c r="C30" s="277" t="s">
        <v>989</v>
      </c>
      <c r="D30" s="235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3">
        <v>10</v>
      </c>
      <c r="N30" s="101">
        <f t="shared" si="1"/>
        <v>553.31999999999994</v>
      </c>
      <c r="O30" s="1660">
        <f t="shared" si="2"/>
        <v>46.109999999999992</v>
      </c>
      <c r="P30" s="187">
        <v>5</v>
      </c>
      <c r="Q30" s="187">
        <v>5</v>
      </c>
      <c r="R30" s="101">
        <f t="shared" si="3"/>
        <v>2997.1499999999996</v>
      </c>
      <c r="S30" s="101">
        <f t="shared" si="0"/>
        <v>2536.0500000000002</v>
      </c>
      <c r="T30" s="781" t="s">
        <v>1637</v>
      </c>
    </row>
    <row r="31" spans="1:20" ht="15" x14ac:dyDescent="0.3">
      <c r="A31" s="22"/>
      <c r="B31" s="257"/>
      <c r="C31" s="134"/>
      <c r="D31" s="134"/>
      <c r="E31" s="134"/>
      <c r="F31" s="135"/>
      <c r="G31" s="135"/>
      <c r="H31" s="212"/>
      <c r="I31" s="135"/>
      <c r="J31" s="212"/>
      <c r="K31" s="134"/>
      <c r="L31" s="213">
        <f>SUM(L22:L30)</f>
        <v>38886.689999999995</v>
      </c>
      <c r="M31" s="213"/>
      <c r="N31" s="213">
        <f t="shared" ref="N31:S31" si="4">SUM(N22:N30)</f>
        <v>6377.2356666666665</v>
      </c>
      <c r="O31" s="213">
        <f>SUM(O23:O30)</f>
        <v>171.96408333333332</v>
      </c>
      <c r="P31" s="213"/>
      <c r="Q31" s="213"/>
      <c r="R31" s="213">
        <f t="shared" si="4"/>
        <v>26699.108249999997</v>
      </c>
      <c r="S31" s="213">
        <f t="shared" si="4"/>
        <v>12187.581749999998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38"/>
      <c r="E33" s="1640"/>
      <c r="F33" s="1"/>
      <c r="G33" s="1"/>
      <c r="H33" s="4"/>
      <c r="I33" s="1"/>
      <c r="J33" s="4"/>
      <c r="N33" s="3"/>
      <c r="O33" s="3"/>
    </row>
    <row r="34" spans="1:19" ht="15" x14ac:dyDescent="0.3">
      <c r="D34" s="1638">
        <v>617</v>
      </c>
      <c r="E34" s="1640">
        <v>171.96</v>
      </c>
      <c r="F34" s="1"/>
      <c r="G34" s="1"/>
      <c r="H34" s="4"/>
      <c r="I34" s="1"/>
      <c r="J34" s="4"/>
      <c r="N34" s="3"/>
      <c r="O34" s="1745"/>
    </row>
    <row r="35" spans="1:19" x14ac:dyDescent="0.2">
      <c r="D35" s="1641"/>
      <c r="E35" s="1652">
        <f>SUM(E33:E34)</f>
        <v>171.96</v>
      </c>
      <c r="F35" s="1"/>
      <c r="G35" s="1"/>
      <c r="H35" s="4"/>
      <c r="I35" s="1"/>
      <c r="J35" s="4"/>
      <c r="L35" s="1623"/>
      <c r="N35" s="3"/>
      <c r="O35" s="3"/>
    </row>
    <row r="36" spans="1:19" x14ac:dyDescent="0.2">
      <c r="D36" s="1641"/>
      <c r="E36" s="1641"/>
      <c r="F36" s="1"/>
      <c r="G36" s="1"/>
      <c r="H36" s="1637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8"/>
      <c r="Q46" s="1048"/>
      <c r="R46" s="1048"/>
      <c r="S46" s="1048"/>
    </row>
    <row r="47" spans="1:19" x14ac:dyDescent="0.2">
      <c r="A47" s="1973" t="s">
        <v>51</v>
      </c>
      <c r="B47" s="1973"/>
      <c r="C47" s="1973"/>
      <c r="D47" s="1973"/>
      <c r="E47" s="1973"/>
      <c r="F47" s="1973"/>
      <c r="G47" s="1973"/>
      <c r="H47" s="1202"/>
      <c r="I47" s="1974" t="s">
        <v>1620</v>
      </c>
      <c r="J47" s="1974"/>
      <c r="K47" s="1974"/>
      <c r="L47" s="1974"/>
      <c r="M47" s="1974"/>
      <c r="O47" s="34"/>
      <c r="P47" s="1973" t="s">
        <v>1621</v>
      </c>
      <c r="Q47" s="1973"/>
      <c r="R47" s="1973"/>
      <c r="S47" s="1973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19" zoomScale="85" zoomScaleNormal="85" workbookViewId="0">
      <selection activeCell="S24" sqref="S24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978" t="s">
        <v>0</v>
      </c>
      <c r="B17" s="1978"/>
      <c r="C17" s="1978"/>
      <c r="D17" s="1978"/>
      <c r="E17" s="1978"/>
      <c r="F17" s="1978"/>
      <c r="G17" s="1978"/>
      <c r="H17" s="1978"/>
      <c r="I17" s="1978"/>
      <c r="J17" s="1978"/>
      <c r="K17" s="1978"/>
      <c r="L17" s="1978"/>
      <c r="M17" s="1978"/>
      <c r="N17" s="1978"/>
      <c r="O17" s="1978"/>
      <c r="P17" s="1978"/>
      <c r="Q17" s="1978"/>
      <c r="R17" s="1978"/>
      <c r="S17" s="1978"/>
      <c r="T17" s="1978"/>
    </row>
    <row r="18" spans="1:20" x14ac:dyDescent="0.2">
      <c r="A18" s="1978" t="s">
        <v>1</v>
      </c>
      <c r="B18" s="1978"/>
      <c r="C18" s="1978"/>
      <c r="D18" s="1978"/>
      <c r="E18" s="1978"/>
      <c r="F18" s="1978"/>
      <c r="G18" s="1978"/>
      <c r="H18" s="1978"/>
      <c r="I18" s="1978"/>
      <c r="J18" s="1978"/>
      <c r="K18" s="1978"/>
      <c r="L18" s="1978"/>
      <c r="M18" s="1978"/>
      <c r="N18" s="1978"/>
      <c r="O18" s="1978"/>
      <c r="P18" s="1978"/>
      <c r="Q18" s="1978"/>
      <c r="R18" s="1978"/>
      <c r="S18" s="1978"/>
      <c r="T18" s="1978"/>
    </row>
    <row r="19" spans="1:20" x14ac:dyDescent="0.2">
      <c r="A19" s="1978" t="s">
        <v>2</v>
      </c>
      <c r="B19" s="1978"/>
      <c r="C19" s="1978"/>
      <c r="D19" s="1978"/>
      <c r="E19" s="1978"/>
      <c r="F19" s="1978"/>
      <c r="G19" s="1978"/>
      <c r="H19" s="1978"/>
      <c r="I19" s="1978"/>
      <c r="J19" s="1978"/>
      <c r="K19" s="1978"/>
      <c r="L19" s="1978"/>
      <c r="M19" s="1978"/>
      <c r="N19" s="1978"/>
      <c r="O19" s="1978"/>
      <c r="P19" s="1978"/>
      <c r="Q19" s="1978"/>
      <c r="R19" s="1978"/>
      <c r="S19" s="1978"/>
      <c r="T19" s="1978"/>
    </row>
    <row r="20" spans="1:20" x14ac:dyDescent="0.2">
      <c r="A20" s="1978" t="s">
        <v>3</v>
      </c>
      <c r="B20" s="1978"/>
      <c r="C20" s="1978"/>
      <c r="D20" s="1978"/>
      <c r="E20" s="1978"/>
      <c r="F20" s="1978"/>
      <c r="G20" s="1978"/>
      <c r="H20" s="1978"/>
      <c r="I20" s="1978"/>
      <c r="J20" s="1978"/>
      <c r="K20" s="1978"/>
      <c r="L20" s="1978"/>
      <c r="M20" s="1978"/>
      <c r="N20" s="1978"/>
      <c r="O20" s="1978"/>
      <c r="P20" s="1978"/>
      <c r="Q20" s="1978"/>
      <c r="R20" s="1978"/>
      <c r="S20" s="1978"/>
      <c r="T20" s="1978"/>
    </row>
    <row r="21" spans="1:20" x14ac:dyDescent="0.2">
      <c r="A21" s="1978" t="s">
        <v>1806</v>
      </c>
      <c r="B21" s="1978"/>
      <c r="C21" s="1978"/>
      <c r="D21" s="1978"/>
      <c r="E21" s="1978"/>
      <c r="F21" s="1978"/>
      <c r="G21" s="1978"/>
      <c r="H21" s="1978"/>
      <c r="I21" s="1978"/>
      <c r="J21" s="1978"/>
      <c r="K21" s="1978"/>
      <c r="L21" s="1978"/>
      <c r="M21" s="1978"/>
      <c r="N21" s="1978"/>
      <c r="O21" s="1978"/>
      <c r="P21" s="1978"/>
      <c r="Q21" s="1978"/>
      <c r="R21" s="1978"/>
      <c r="S21" s="1978"/>
      <c r="T21" s="1978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6" t="s">
        <v>7</v>
      </c>
      <c r="E23" s="176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7" t="s">
        <v>493</v>
      </c>
      <c r="N23" s="177" t="s">
        <v>494</v>
      </c>
      <c r="O23" s="177" t="s">
        <v>495</v>
      </c>
      <c r="P23" s="177"/>
      <c r="Q23" s="143" t="s">
        <v>926</v>
      </c>
      <c r="R23" s="143" t="s">
        <v>926</v>
      </c>
      <c r="S23" s="144" t="s">
        <v>494</v>
      </c>
      <c r="T23" s="177" t="s">
        <v>498</v>
      </c>
    </row>
    <row r="24" spans="1:20" ht="15" x14ac:dyDescent="0.3">
      <c r="A24" s="86"/>
      <c r="B24" s="179"/>
      <c r="C24" s="84" t="s">
        <v>16</v>
      </c>
      <c r="D24" s="180"/>
      <c r="E24" s="181" t="s">
        <v>7</v>
      </c>
      <c r="F24" s="84"/>
      <c r="G24" s="84"/>
      <c r="H24" s="179"/>
      <c r="I24" s="84"/>
      <c r="J24" s="179"/>
      <c r="K24" s="179"/>
      <c r="L24" s="84" t="s">
        <v>17</v>
      </c>
      <c r="M24" s="227" t="s">
        <v>499</v>
      </c>
      <c r="N24" s="177" t="s">
        <v>500</v>
      </c>
      <c r="O24" s="177" t="s">
        <v>501</v>
      </c>
      <c r="P24" s="177"/>
      <c r="Q24" s="397" t="s">
        <v>502</v>
      </c>
      <c r="R24" s="397" t="s">
        <v>503</v>
      </c>
      <c r="S24" s="144" t="s">
        <v>1808</v>
      </c>
      <c r="T24" s="177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1"/>
      <c r="D26" s="253"/>
      <c r="E26" s="253"/>
      <c r="F26" s="253"/>
      <c r="G26" s="253"/>
      <c r="H26" s="262"/>
      <c r="I26" s="253"/>
      <c r="J26" s="262"/>
      <c r="K26" s="253" t="s">
        <v>824</v>
      </c>
      <c r="L26" s="111"/>
      <c r="M26" s="255"/>
      <c r="N26" s="207"/>
      <c r="O26" s="486"/>
      <c r="P26" s="486"/>
      <c r="Q26" s="209"/>
      <c r="R26" s="487"/>
      <c r="S26" s="207"/>
      <c r="T26" s="207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26">
        <f>SUM(L26)</f>
        <v>0</v>
      </c>
      <c r="M27" s="263"/>
      <c r="N27" s="226">
        <f>SUM(N26:N26)</f>
        <v>0</v>
      </c>
      <c r="O27" s="226">
        <f>SUM(O26:O26)</f>
        <v>0</v>
      </c>
      <c r="P27" s="226">
        <f>SUM(P26)</f>
        <v>0</v>
      </c>
      <c r="Q27" s="264"/>
      <c r="R27" s="264"/>
      <c r="S27" s="226">
        <f>SUM(S26)</f>
        <v>0</v>
      </c>
      <c r="T27" s="265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19"/>
      <c r="G36" s="219"/>
      <c r="H36" s="117"/>
      <c r="I36" s="219"/>
      <c r="J36" s="220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4"/>
      <c r="B37" s="1979" t="s">
        <v>51</v>
      </c>
      <c r="C37" s="1979"/>
      <c r="D37" s="1979"/>
      <c r="E37" s="1979"/>
      <c r="F37" s="1979"/>
      <c r="G37" s="173"/>
      <c r="H37" s="1979" t="s">
        <v>931</v>
      </c>
      <c r="I37" s="1979"/>
      <c r="J37" s="1979"/>
      <c r="K37" s="1979"/>
      <c r="L37" s="175"/>
      <c r="M37" s="175"/>
      <c r="N37" s="174"/>
      <c r="O37" s="1979" t="s">
        <v>928</v>
      </c>
      <c r="P37" s="1980"/>
      <c r="Q37" s="1980"/>
      <c r="R37" s="1980"/>
      <c r="S37" s="1980"/>
      <c r="T37" s="174"/>
    </row>
    <row r="38" spans="1:20" x14ac:dyDescent="0.2">
      <c r="C38" s="10"/>
      <c r="D38" s="10"/>
      <c r="E38" s="10"/>
      <c r="G38" s="1981"/>
      <c r="H38" s="1981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topLeftCell="A42" zoomScale="90" zoomScaleNormal="10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1"/>
      <c r="B1" s="381"/>
      <c r="C1" s="381"/>
      <c r="D1" s="381"/>
      <c r="E1" s="381"/>
      <c r="F1" s="381"/>
      <c r="G1" s="381"/>
      <c r="H1" s="1204"/>
      <c r="I1" s="1204"/>
      <c r="J1" s="1204"/>
      <c r="K1" s="1204"/>
      <c r="L1" s="1204"/>
      <c r="M1" s="1204"/>
      <c r="N1" s="1204"/>
      <c r="O1" s="1204"/>
      <c r="P1" s="381"/>
      <c r="Q1" s="381"/>
      <c r="R1" s="381"/>
      <c r="S1" s="381"/>
    </row>
    <row r="2" spans="1:19" ht="14.25" x14ac:dyDescent="0.2">
      <c r="A2" s="381"/>
      <c r="B2" s="381"/>
      <c r="C2" s="381"/>
      <c r="D2" s="381"/>
      <c r="E2" s="381"/>
      <c r="F2" s="382"/>
      <c r="G2" s="382"/>
      <c r="H2" s="1204"/>
      <c r="I2" s="1483"/>
      <c r="J2" s="1204"/>
      <c r="K2" s="1204"/>
      <c r="L2" s="1204"/>
      <c r="M2" s="1204"/>
      <c r="N2" s="1204"/>
      <c r="O2" s="1204"/>
      <c r="P2" s="381"/>
      <c r="Q2" s="381"/>
      <c r="R2" s="381"/>
      <c r="S2" s="381"/>
    </row>
    <row r="3" spans="1:19" ht="14.25" x14ac:dyDescent="0.2">
      <c r="A3" s="381"/>
      <c r="B3" s="381"/>
      <c r="C3" s="381"/>
      <c r="D3" s="381"/>
      <c r="E3" s="381"/>
      <c r="F3" s="382"/>
      <c r="G3" s="382"/>
      <c r="H3" s="1204"/>
      <c r="I3" s="1483"/>
      <c r="J3" s="1204"/>
      <c r="K3" s="1204"/>
      <c r="L3" s="1204"/>
      <c r="M3" s="1204"/>
      <c r="N3" s="1204"/>
      <c r="O3" s="1204"/>
      <c r="P3" s="381"/>
      <c r="Q3" s="381"/>
      <c r="R3" s="381"/>
      <c r="S3" s="381"/>
    </row>
    <row r="4" spans="1:19" ht="14.25" x14ac:dyDescent="0.2">
      <c r="A4" s="381"/>
      <c r="B4" s="381"/>
      <c r="C4" s="381"/>
      <c r="D4" s="381"/>
      <c r="E4" s="381"/>
      <c r="F4" s="382"/>
      <c r="G4" s="382"/>
      <c r="H4" s="1204"/>
      <c r="I4" s="1483"/>
      <c r="J4" s="1204"/>
      <c r="K4" s="1204"/>
      <c r="L4" s="1204"/>
      <c r="M4" s="1204"/>
      <c r="N4" s="1204"/>
      <c r="O4" s="1204"/>
      <c r="P4" s="381"/>
      <c r="Q4" s="381"/>
      <c r="R4" s="381"/>
      <c r="S4" s="381"/>
    </row>
    <row r="5" spans="1:19" ht="14.25" x14ac:dyDescent="0.2">
      <c r="A5" s="381"/>
      <c r="B5" s="381"/>
      <c r="C5" s="381"/>
      <c r="D5" s="381"/>
      <c r="E5" s="381"/>
      <c r="F5" s="382"/>
      <c r="G5" s="382"/>
      <c r="H5" s="1204"/>
      <c r="I5" s="1483"/>
      <c r="J5" s="1204"/>
      <c r="K5" s="1204"/>
      <c r="L5" s="1204"/>
      <c r="M5" s="1204"/>
      <c r="N5" s="1204"/>
      <c r="O5" s="1204"/>
      <c r="P5" s="381"/>
      <c r="Q5" s="381"/>
      <c r="R5" s="381"/>
      <c r="S5" s="381"/>
    </row>
    <row r="6" spans="1:19" ht="15" x14ac:dyDescent="0.25">
      <c r="A6" s="1976" t="s">
        <v>0</v>
      </c>
      <c r="B6" s="1976"/>
      <c r="C6" s="1976"/>
      <c r="D6" s="1976"/>
      <c r="E6" s="1976"/>
      <c r="F6" s="1976"/>
      <c r="G6" s="1976"/>
      <c r="H6" s="1976"/>
      <c r="I6" s="1976"/>
      <c r="J6" s="1976"/>
      <c r="K6" s="1976"/>
      <c r="L6" s="1976"/>
      <c r="M6" s="1976"/>
      <c r="N6" s="1976"/>
      <c r="O6" s="1976"/>
      <c r="P6" s="1976"/>
      <c r="Q6" s="1976"/>
      <c r="R6" s="1976"/>
      <c r="S6" s="1976"/>
    </row>
    <row r="7" spans="1:19" ht="15" x14ac:dyDescent="0.25">
      <c r="A7" s="1976" t="s">
        <v>1</v>
      </c>
      <c r="B7" s="1976"/>
      <c r="C7" s="1976"/>
      <c r="D7" s="1976"/>
      <c r="E7" s="1976"/>
      <c r="F7" s="1976"/>
      <c r="G7" s="1976"/>
      <c r="H7" s="1976"/>
      <c r="I7" s="1976"/>
      <c r="J7" s="1976"/>
      <c r="K7" s="1976"/>
      <c r="L7" s="1976"/>
      <c r="M7" s="1976"/>
      <c r="N7" s="1976"/>
      <c r="O7" s="1976"/>
      <c r="P7" s="1976"/>
      <c r="Q7" s="1976"/>
      <c r="R7" s="1976"/>
      <c r="S7" s="1976"/>
    </row>
    <row r="8" spans="1:19" ht="15" x14ac:dyDescent="0.25">
      <c r="A8" s="1976" t="s">
        <v>2</v>
      </c>
      <c r="B8" s="1976"/>
      <c r="C8" s="1976"/>
      <c r="D8" s="1976"/>
      <c r="E8" s="1976"/>
      <c r="F8" s="1976"/>
      <c r="G8" s="1976"/>
      <c r="H8" s="1976"/>
      <c r="I8" s="1976"/>
      <c r="J8" s="1976"/>
      <c r="K8" s="1976"/>
      <c r="L8" s="1976"/>
      <c r="M8" s="1976"/>
      <c r="N8" s="1976"/>
      <c r="O8" s="1976"/>
      <c r="P8" s="1976"/>
      <c r="Q8" s="1976"/>
      <c r="R8" s="1976"/>
      <c r="S8" s="1976"/>
    </row>
    <row r="9" spans="1:19" ht="15" x14ac:dyDescent="0.25">
      <c r="A9" s="1976" t="s">
        <v>3</v>
      </c>
      <c r="B9" s="1976"/>
      <c r="C9" s="1976"/>
      <c r="D9" s="1976"/>
      <c r="E9" s="1976"/>
      <c r="F9" s="1976"/>
      <c r="G9" s="1976"/>
      <c r="H9" s="1976"/>
      <c r="I9" s="1976"/>
      <c r="J9" s="1976"/>
      <c r="K9" s="1976"/>
      <c r="L9" s="1976"/>
      <c r="M9" s="1976"/>
      <c r="N9" s="1976"/>
      <c r="O9" s="1976"/>
      <c r="P9" s="1976"/>
      <c r="Q9" s="1976"/>
      <c r="R9" s="1976"/>
      <c r="S9" s="1976"/>
    </row>
    <row r="10" spans="1:19" ht="15" x14ac:dyDescent="0.25">
      <c r="A10" s="1977" t="s">
        <v>1809</v>
      </c>
      <c r="B10" s="1977"/>
      <c r="C10" s="1977"/>
      <c r="D10" s="1977"/>
      <c r="E10" s="1977"/>
      <c r="F10" s="1977"/>
      <c r="G10" s="1977"/>
      <c r="H10" s="1977"/>
      <c r="I10" s="1977"/>
      <c r="J10" s="1977"/>
      <c r="K10" s="1977"/>
      <c r="L10" s="1977"/>
      <c r="M10" s="1977"/>
      <c r="N10" s="1977"/>
      <c r="O10" s="1977"/>
      <c r="P10" s="1977"/>
      <c r="Q10" s="1977"/>
      <c r="R10" s="1977"/>
      <c r="S10" s="1977"/>
    </row>
    <row r="11" spans="1:19" ht="15" x14ac:dyDescent="0.25">
      <c r="A11" s="490"/>
      <c r="B11" s="490"/>
      <c r="C11" s="490"/>
      <c r="D11" s="490"/>
      <c r="E11" s="490"/>
      <c r="F11" s="490"/>
      <c r="G11" s="490"/>
      <c r="H11" s="1484"/>
      <c r="I11" s="1484"/>
      <c r="J11" s="1484"/>
      <c r="K11" s="1484"/>
      <c r="L11" s="1484"/>
      <c r="M11" s="1484"/>
      <c r="N11" s="1484"/>
      <c r="O11" s="1484"/>
      <c r="P11" s="490"/>
      <c r="Q11" s="490"/>
      <c r="R11" s="490"/>
      <c r="S11" s="490"/>
    </row>
    <row r="12" spans="1:19" s="1047" customFormat="1" ht="45" customHeight="1" x14ac:dyDescent="0.2">
      <c r="A12" s="962" t="s">
        <v>4</v>
      </c>
      <c r="B12" s="962" t="s">
        <v>5</v>
      </c>
      <c r="C12" s="1045" t="s">
        <v>1627</v>
      </c>
      <c r="D12" s="1045" t="s">
        <v>7</v>
      </c>
      <c r="E12" s="1045" t="s">
        <v>1612</v>
      </c>
      <c r="F12" s="962" t="s">
        <v>9</v>
      </c>
      <c r="G12" s="962" t="s">
        <v>10</v>
      </c>
      <c r="H12" s="1046" t="s">
        <v>11</v>
      </c>
      <c r="I12" s="1046" t="s">
        <v>12</v>
      </c>
      <c r="J12" s="1046" t="s">
        <v>13</v>
      </c>
      <c r="K12" s="1046" t="s">
        <v>820</v>
      </c>
      <c r="L12" s="1046" t="s">
        <v>1613</v>
      </c>
      <c r="M12" s="1049" t="s">
        <v>1616</v>
      </c>
      <c r="N12" s="1050" t="s">
        <v>1615</v>
      </c>
      <c r="O12" s="1050" t="s">
        <v>1614</v>
      </c>
      <c r="P12" s="1051" t="s">
        <v>1618</v>
      </c>
      <c r="Q12" s="1050" t="s">
        <v>1617</v>
      </c>
      <c r="R12" s="1051" t="s">
        <v>1805</v>
      </c>
      <c r="S12" s="1051" t="s">
        <v>1619</v>
      </c>
    </row>
    <row r="13" spans="1:19" ht="15" x14ac:dyDescent="0.25">
      <c r="A13" s="386">
        <v>1</v>
      </c>
      <c r="B13" s="386">
        <v>2</v>
      </c>
      <c r="C13" s="386">
        <v>3</v>
      </c>
      <c r="D13" s="386">
        <v>4</v>
      </c>
      <c r="E13" s="386">
        <v>5</v>
      </c>
      <c r="F13" s="386">
        <v>6</v>
      </c>
      <c r="G13" s="386">
        <v>7</v>
      </c>
      <c r="H13" s="1485">
        <v>8</v>
      </c>
      <c r="I13" s="1485">
        <v>9</v>
      </c>
      <c r="J13" s="1485">
        <v>10</v>
      </c>
      <c r="K13" s="1485">
        <v>11</v>
      </c>
      <c r="L13" s="1485">
        <v>12</v>
      </c>
      <c r="M13" s="1485">
        <v>13</v>
      </c>
      <c r="N13" s="1485">
        <v>14</v>
      </c>
      <c r="O13" s="1485">
        <v>15</v>
      </c>
      <c r="P13" s="386">
        <v>16</v>
      </c>
      <c r="Q13" s="386">
        <v>17</v>
      </c>
      <c r="R13" s="386">
        <v>18</v>
      </c>
      <c r="S13" s="386">
        <v>19</v>
      </c>
    </row>
    <row r="14" spans="1:19" ht="30" x14ac:dyDescent="0.25">
      <c r="A14" s="388">
        <v>1</v>
      </c>
      <c r="B14" s="460">
        <v>40310</v>
      </c>
      <c r="C14" s="450">
        <v>5</v>
      </c>
      <c r="D14" s="451">
        <v>61</v>
      </c>
      <c r="E14" s="451">
        <v>614</v>
      </c>
      <c r="F14" s="387"/>
      <c r="G14" s="451">
        <v>1</v>
      </c>
      <c r="H14" s="1486" t="s">
        <v>533</v>
      </c>
      <c r="I14" s="1487" t="s">
        <v>985</v>
      </c>
      <c r="J14" s="1487" t="s">
        <v>535</v>
      </c>
      <c r="K14" s="1487" t="s">
        <v>1557</v>
      </c>
      <c r="L14" s="1488">
        <v>6339.4</v>
      </c>
      <c r="M14" s="1489">
        <v>3</v>
      </c>
      <c r="N14" s="1490"/>
      <c r="O14" s="1490"/>
      <c r="P14" s="463">
        <v>3</v>
      </c>
      <c r="Q14" s="463"/>
      <c r="R14" s="462">
        <v>6339.4</v>
      </c>
      <c r="S14" s="462">
        <f t="shared" ref="S14:S45" si="0">IF(M14=0,"N/A",+L14-R14)</f>
        <v>0</v>
      </c>
    </row>
    <row r="15" spans="1:19" ht="15" x14ac:dyDescent="0.25">
      <c r="A15" s="388">
        <v>2</v>
      </c>
      <c r="B15" s="460">
        <v>40310</v>
      </c>
      <c r="C15" s="450">
        <v>5</v>
      </c>
      <c r="D15" s="451">
        <v>61</v>
      </c>
      <c r="E15" s="451">
        <v>614</v>
      </c>
      <c r="F15" s="387"/>
      <c r="G15" s="451">
        <v>1</v>
      </c>
      <c r="H15" s="1486" t="s">
        <v>31</v>
      </c>
      <c r="I15" s="1491"/>
      <c r="J15" s="1487" t="s">
        <v>445</v>
      </c>
      <c r="K15" s="1487" t="s">
        <v>1557</v>
      </c>
      <c r="L15" s="1488">
        <v>11136</v>
      </c>
      <c r="M15" s="1489">
        <v>3</v>
      </c>
      <c r="N15" s="1490"/>
      <c r="O15" s="1490"/>
      <c r="P15" s="463">
        <v>3</v>
      </c>
      <c r="Q15" s="463"/>
      <c r="R15" s="462">
        <v>11136</v>
      </c>
      <c r="S15" s="462">
        <f t="shared" si="0"/>
        <v>0</v>
      </c>
    </row>
    <row r="16" spans="1:19" ht="15" x14ac:dyDescent="0.25">
      <c r="A16" s="388">
        <v>3</v>
      </c>
      <c r="B16" s="460">
        <v>40310</v>
      </c>
      <c r="C16" s="450">
        <v>5</v>
      </c>
      <c r="D16" s="451">
        <v>61</v>
      </c>
      <c r="E16" s="451">
        <v>614</v>
      </c>
      <c r="F16" s="387"/>
      <c r="G16" s="451">
        <v>1</v>
      </c>
      <c r="H16" s="1486" t="s">
        <v>534</v>
      </c>
      <c r="I16" s="1491"/>
      <c r="J16" s="1487" t="s">
        <v>73</v>
      </c>
      <c r="K16" s="1487" t="s">
        <v>1557</v>
      </c>
      <c r="L16" s="1488">
        <v>1781.76</v>
      </c>
      <c r="M16" s="1489">
        <v>3</v>
      </c>
      <c r="N16" s="1490"/>
      <c r="O16" s="1490"/>
      <c r="P16" s="463">
        <v>3</v>
      </c>
      <c r="Q16" s="463"/>
      <c r="R16" s="462">
        <v>1781.76</v>
      </c>
      <c r="S16" s="462">
        <f t="shared" si="0"/>
        <v>0</v>
      </c>
    </row>
    <row r="17" spans="1:19" ht="15" x14ac:dyDescent="0.25">
      <c r="A17" s="388">
        <v>4</v>
      </c>
      <c r="B17" s="460">
        <v>36889</v>
      </c>
      <c r="C17" s="450">
        <v>5</v>
      </c>
      <c r="D17" s="451">
        <v>61</v>
      </c>
      <c r="E17" s="451">
        <v>616</v>
      </c>
      <c r="F17" s="464"/>
      <c r="G17" s="451">
        <v>1</v>
      </c>
      <c r="H17" s="1486" t="s">
        <v>179</v>
      </c>
      <c r="I17" s="1487"/>
      <c r="J17" s="1487" t="s">
        <v>119</v>
      </c>
      <c r="K17" s="1487" t="s">
        <v>1557</v>
      </c>
      <c r="L17" s="1488">
        <v>8000</v>
      </c>
      <c r="M17" s="1489">
        <v>3</v>
      </c>
      <c r="N17" s="1490"/>
      <c r="O17" s="1490"/>
      <c r="P17" s="463">
        <v>3</v>
      </c>
      <c r="Q17" s="463"/>
      <c r="R17" s="462">
        <v>8000</v>
      </c>
      <c r="S17" s="462">
        <f t="shared" si="0"/>
        <v>0</v>
      </c>
    </row>
    <row r="18" spans="1:19" ht="27" customHeight="1" x14ac:dyDescent="0.25">
      <c r="A18" s="388">
        <v>5</v>
      </c>
      <c r="B18" s="460">
        <v>41213</v>
      </c>
      <c r="C18" s="450">
        <v>5</v>
      </c>
      <c r="D18" s="451">
        <v>61</v>
      </c>
      <c r="E18" s="451">
        <v>617</v>
      </c>
      <c r="F18" s="451"/>
      <c r="G18" s="451">
        <v>1</v>
      </c>
      <c r="H18" s="1486" t="s">
        <v>184</v>
      </c>
      <c r="I18" s="1487"/>
      <c r="J18" s="1487"/>
      <c r="K18" s="1487" t="s">
        <v>1557</v>
      </c>
      <c r="L18" s="1488">
        <v>1624</v>
      </c>
      <c r="M18" s="1489">
        <v>10</v>
      </c>
      <c r="N18" s="1492">
        <f>IF(M18=0,"N/A",+L18/M18)</f>
        <v>162.4</v>
      </c>
      <c r="O18" s="1838" t="s">
        <v>1799</v>
      </c>
      <c r="P18" s="459">
        <v>4</v>
      </c>
      <c r="Q18" s="459">
        <v>11</v>
      </c>
      <c r="R18" s="393" t="e">
        <f>IF(M18=0,"N/A",+N18*P18+O18*Q18)</f>
        <v>#VALUE!</v>
      </c>
      <c r="S18" s="393" t="e">
        <f t="shared" si="0"/>
        <v>#VALUE!</v>
      </c>
    </row>
    <row r="19" spans="1:19" ht="16.5" customHeight="1" x14ac:dyDescent="0.25">
      <c r="A19" s="388">
        <v>6</v>
      </c>
      <c r="B19" s="460">
        <v>41331</v>
      </c>
      <c r="C19" s="450">
        <v>5</v>
      </c>
      <c r="D19" s="451">
        <v>61</v>
      </c>
      <c r="E19" s="451">
        <v>617</v>
      </c>
      <c r="F19" s="451"/>
      <c r="G19" s="451">
        <v>1</v>
      </c>
      <c r="H19" s="1486" t="s">
        <v>55</v>
      </c>
      <c r="I19" s="1487"/>
      <c r="J19" s="1487" t="s">
        <v>24</v>
      </c>
      <c r="K19" s="1487" t="s">
        <v>1561</v>
      </c>
      <c r="L19" s="1488">
        <v>3803.67</v>
      </c>
      <c r="M19" s="1489">
        <v>10</v>
      </c>
      <c r="N19" s="1492">
        <f>IF(M19=0,"N/A",+L19/M19)</f>
        <v>380.36700000000002</v>
      </c>
      <c r="O19" s="1838">
        <f>IF(M19=0,"N/A",+N19/12)</f>
        <v>31.69725</v>
      </c>
      <c r="P19" s="459">
        <v>4</v>
      </c>
      <c r="Q19" s="459">
        <v>7</v>
      </c>
      <c r="R19" s="393">
        <f>IF(M19=0,"N/A",+N19*P19+O19*Q19)</f>
        <v>1743.3487500000001</v>
      </c>
      <c r="S19" s="393">
        <f t="shared" si="0"/>
        <v>2060.32125</v>
      </c>
    </row>
    <row r="20" spans="1:19" ht="15" x14ac:dyDescent="0.25">
      <c r="A20" s="388">
        <v>7</v>
      </c>
      <c r="B20" s="460">
        <v>40903</v>
      </c>
      <c r="C20" s="450">
        <v>5</v>
      </c>
      <c r="D20" s="451">
        <v>61</v>
      </c>
      <c r="E20" s="451">
        <v>617</v>
      </c>
      <c r="F20" s="451"/>
      <c r="G20" s="451">
        <v>1</v>
      </c>
      <c r="H20" s="1486" t="s">
        <v>705</v>
      </c>
      <c r="I20" s="1487"/>
      <c r="J20" s="1487"/>
      <c r="K20" s="1487" t="s">
        <v>1557</v>
      </c>
      <c r="L20" s="1488">
        <v>8000</v>
      </c>
      <c r="M20" s="1489">
        <v>10</v>
      </c>
      <c r="N20" s="1492">
        <f>IF(M20=0,"N/A",+L20/M20)</f>
        <v>800</v>
      </c>
      <c r="O20" s="1838">
        <f>IF(M20=0,"N/A",+N20/12)</f>
        <v>66.666666666666671</v>
      </c>
      <c r="P20" s="459">
        <v>5</v>
      </c>
      <c r="Q20" s="459">
        <v>10</v>
      </c>
      <c r="R20" s="393">
        <f>IF(M20=0,"N/A",+N20*P20+O20*Q20)</f>
        <v>4666.666666666667</v>
      </c>
      <c r="S20" s="393">
        <f t="shared" si="0"/>
        <v>3333.333333333333</v>
      </c>
    </row>
    <row r="21" spans="1:19" ht="15" x14ac:dyDescent="0.25">
      <c r="A21" s="388">
        <v>8</v>
      </c>
      <c r="B21" s="460">
        <v>41926</v>
      </c>
      <c r="C21" s="450">
        <v>5</v>
      </c>
      <c r="D21" s="451">
        <v>61</v>
      </c>
      <c r="E21" s="451" t="s">
        <v>1107</v>
      </c>
      <c r="F21" s="451"/>
      <c r="G21" s="451">
        <v>1</v>
      </c>
      <c r="H21" s="1486" t="s">
        <v>988</v>
      </c>
      <c r="I21" s="1487"/>
      <c r="J21" s="1487"/>
      <c r="K21" s="1487" t="s">
        <v>1557</v>
      </c>
      <c r="L21" s="1488">
        <v>5131</v>
      </c>
      <c r="M21" s="1489">
        <v>10</v>
      </c>
      <c r="N21" s="1492">
        <v>513</v>
      </c>
      <c r="O21" s="1838">
        <f>IF(M21=0,"N/A",+N21/12)</f>
        <v>42.75</v>
      </c>
      <c r="P21" s="459">
        <v>2</v>
      </c>
      <c r="Q21" s="459">
        <v>10</v>
      </c>
      <c r="R21" s="393">
        <f>IF(M21=0,"N/A",+N21*P21+O21*Q21)</f>
        <v>1453.5</v>
      </c>
      <c r="S21" s="393">
        <f t="shared" si="0"/>
        <v>3677.5</v>
      </c>
    </row>
    <row r="22" spans="1:19" ht="15" x14ac:dyDescent="0.25">
      <c r="A22" s="388">
        <v>9</v>
      </c>
      <c r="B22" s="460">
        <v>36889</v>
      </c>
      <c r="C22" s="450">
        <v>5</v>
      </c>
      <c r="D22" s="451">
        <v>61</v>
      </c>
      <c r="E22" s="451">
        <v>617</v>
      </c>
      <c r="F22" s="451"/>
      <c r="G22" s="451">
        <v>2</v>
      </c>
      <c r="H22" s="1486" t="s">
        <v>85</v>
      </c>
      <c r="I22" s="1487"/>
      <c r="J22" s="1487" t="s">
        <v>19</v>
      </c>
      <c r="K22" s="1487" t="s">
        <v>1557</v>
      </c>
      <c r="L22" s="1488">
        <v>500</v>
      </c>
      <c r="M22" s="1489">
        <v>10</v>
      </c>
      <c r="N22" s="1490"/>
      <c r="O22" s="1839"/>
      <c r="P22" s="463">
        <v>10</v>
      </c>
      <c r="Q22" s="463"/>
      <c r="R22" s="462">
        <v>500</v>
      </c>
      <c r="S22" s="462">
        <f t="shared" si="0"/>
        <v>0</v>
      </c>
    </row>
    <row r="23" spans="1:19" ht="15.75" x14ac:dyDescent="0.3">
      <c r="A23" s="388">
        <v>11</v>
      </c>
      <c r="B23" s="504">
        <v>41090</v>
      </c>
      <c r="C23" s="450">
        <v>5</v>
      </c>
      <c r="D23" s="253">
        <v>61</v>
      </c>
      <c r="E23" s="253">
        <v>617</v>
      </c>
      <c r="F23" s="253">
        <v>127913</v>
      </c>
      <c r="G23" s="253">
        <v>1</v>
      </c>
      <c r="H23" s="1493" t="s">
        <v>83</v>
      </c>
      <c r="I23" s="1494"/>
      <c r="J23" s="1493"/>
      <c r="K23" s="1487" t="s">
        <v>1557</v>
      </c>
      <c r="L23" s="1495">
        <v>4756</v>
      </c>
      <c r="M23" s="1496">
        <v>10</v>
      </c>
      <c r="N23" s="1497">
        <f>IF(M23=0,"N/A",+L23/M23)</f>
        <v>475.6</v>
      </c>
      <c r="O23" s="1840">
        <f>IF(M23=0,"N/A",+N23/12)</f>
        <v>39.633333333333333</v>
      </c>
      <c r="P23" s="209">
        <v>5</v>
      </c>
      <c r="Q23" s="506">
        <v>3</v>
      </c>
      <c r="R23" s="207">
        <f>IF(M23=0,"N/A",+N23*P23+O23*Q23)</f>
        <v>2496.9</v>
      </c>
      <c r="S23" s="207">
        <f t="shared" si="0"/>
        <v>2259.1</v>
      </c>
    </row>
    <row r="24" spans="1:19" ht="15" x14ac:dyDescent="0.25">
      <c r="A24" s="388">
        <v>12</v>
      </c>
      <c r="B24" s="456">
        <v>41425</v>
      </c>
      <c r="C24" s="450">
        <v>5</v>
      </c>
      <c r="D24" s="451">
        <v>61</v>
      </c>
      <c r="E24" s="451">
        <v>614</v>
      </c>
      <c r="F24" s="451"/>
      <c r="G24" s="451">
        <v>1</v>
      </c>
      <c r="H24" s="1268" t="s">
        <v>891</v>
      </c>
      <c r="I24" s="1487" t="s">
        <v>892</v>
      </c>
      <c r="J24" s="1487" t="s">
        <v>134</v>
      </c>
      <c r="K24" s="1487" t="s">
        <v>1557</v>
      </c>
      <c r="L24" s="1498">
        <v>4307</v>
      </c>
      <c r="M24" s="1489">
        <v>3</v>
      </c>
      <c r="N24" s="1490"/>
      <c r="O24" s="1839"/>
      <c r="P24" s="463">
        <v>3</v>
      </c>
      <c r="Q24" s="463"/>
      <c r="R24" s="462">
        <v>4307</v>
      </c>
      <c r="S24" s="462">
        <f t="shared" si="0"/>
        <v>0</v>
      </c>
    </row>
    <row r="25" spans="1:19" ht="15" x14ac:dyDescent="0.25">
      <c r="A25" s="388">
        <v>13</v>
      </c>
      <c r="B25" s="456">
        <v>40318</v>
      </c>
      <c r="C25" s="450">
        <v>5</v>
      </c>
      <c r="D25" s="451">
        <v>61</v>
      </c>
      <c r="E25" s="451">
        <v>614</v>
      </c>
      <c r="F25" s="465"/>
      <c r="G25" s="451">
        <v>1</v>
      </c>
      <c r="H25" s="1486" t="s">
        <v>130</v>
      </c>
      <c r="I25" s="1487"/>
      <c r="J25" s="1487" t="s">
        <v>536</v>
      </c>
      <c r="K25" s="1487" t="s">
        <v>1558</v>
      </c>
      <c r="L25" s="1488">
        <v>2198.1999999999998</v>
      </c>
      <c r="M25" s="1489">
        <v>3</v>
      </c>
      <c r="N25" s="1490"/>
      <c r="O25" s="1839"/>
      <c r="P25" s="463">
        <v>3</v>
      </c>
      <c r="Q25" s="463"/>
      <c r="R25" s="462">
        <v>2198.1999999999998</v>
      </c>
      <c r="S25" s="462">
        <f t="shared" si="0"/>
        <v>0</v>
      </c>
    </row>
    <row r="26" spans="1:19" ht="15" x14ac:dyDescent="0.25">
      <c r="A26" s="388">
        <v>14</v>
      </c>
      <c r="B26" s="456">
        <v>41558</v>
      </c>
      <c r="C26" s="450">
        <v>5</v>
      </c>
      <c r="D26" s="451">
        <v>61</v>
      </c>
      <c r="E26" s="451">
        <v>616</v>
      </c>
      <c r="F26" s="451"/>
      <c r="G26" s="451">
        <v>1</v>
      </c>
      <c r="H26" s="1486" t="s">
        <v>37</v>
      </c>
      <c r="I26" s="1487"/>
      <c r="J26" s="1487" t="s">
        <v>38</v>
      </c>
      <c r="K26" s="1487" t="s">
        <v>1558</v>
      </c>
      <c r="L26" s="1488">
        <v>5310</v>
      </c>
      <c r="M26" s="1489">
        <v>3</v>
      </c>
      <c r="N26" s="1490"/>
      <c r="O26" s="1839"/>
      <c r="P26" s="463">
        <v>3</v>
      </c>
      <c r="Q26" s="463"/>
      <c r="R26" s="462">
        <v>5310</v>
      </c>
      <c r="S26" s="462">
        <f t="shared" si="0"/>
        <v>0</v>
      </c>
    </row>
    <row r="27" spans="1:19" ht="16.5" customHeight="1" x14ac:dyDescent="0.25">
      <c r="A27" s="388">
        <v>15</v>
      </c>
      <c r="B27" s="460">
        <v>36889</v>
      </c>
      <c r="C27" s="450">
        <v>5</v>
      </c>
      <c r="D27" s="451">
        <v>61</v>
      </c>
      <c r="E27" s="451">
        <v>617</v>
      </c>
      <c r="F27" s="451"/>
      <c r="G27" s="451">
        <v>1</v>
      </c>
      <c r="H27" s="1486" t="s">
        <v>93</v>
      </c>
      <c r="I27" s="1487" t="s">
        <v>186</v>
      </c>
      <c r="J27" s="1487" t="s">
        <v>42</v>
      </c>
      <c r="K27" s="1487" t="s">
        <v>1558</v>
      </c>
      <c r="L27" s="1488">
        <v>3259.99</v>
      </c>
      <c r="M27" s="1489">
        <v>5</v>
      </c>
      <c r="N27" s="1490"/>
      <c r="O27" s="1839"/>
      <c r="P27" s="463">
        <v>5</v>
      </c>
      <c r="Q27" s="463"/>
      <c r="R27" s="462">
        <v>3259.99</v>
      </c>
      <c r="S27" s="462">
        <f t="shared" si="0"/>
        <v>0</v>
      </c>
    </row>
    <row r="28" spans="1:19" ht="15.75" x14ac:dyDescent="0.3">
      <c r="A28" s="388">
        <v>16</v>
      </c>
      <c r="B28" s="123">
        <v>40274</v>
      </c>
      <c r="C28" s="450">
        <v>5</v>
      </c>
      <c r="D28" s="85">
        <v>61</v>
      </c>
      <c r="E28" s="85">
        <v>617</v>
      </c>
      <c r="F28" s="84"/>
      <c r="G28" s="85">
        <v>1</v>
      </c>
      <c r="H28" s="953" t="s">
        <v>540</v>
      </c>
      <c r="I28" s="1487"/>
      <c r="J28" s="1487"/>
      <c r="K28" s="1487" t="s">
        <v>1558</v>
      </c>
      <c r="L28" s="1499">
        <v>13000</v>
      </c>
      <c r="M28" s="1500">
        <v>10</v>
      </c>
      <c r="N28" s="1492">
        <f t="shared" ref="N28:N34" si="1">IF(M28=0,"N/A",+L28/M28)</f>
        <v>1300</v>
      </c>
      <c r="O28" s="1838">
        <f t="shared" ref="O28:O38" si="2">IF(M28=0,"N/A",+N28/12)</f>
        <v>108.33333333333333</v>
      </c>
      <c r="P28" s="459">
        <v>7</v>
      </c>
      <c r="Q28" s="459">
        <v>5</v>
      </c>
      <c r="R28" s="393">
        <f t="shared" ref="R28:R34" si="3">IF(M28=0,"N/A",+N28*P28+O28*Q28)</f>
        <v>9641.6666666666661</v>
      </c>
      <c r="S28" s="393">
        <f t="shared" si="0"/>
        <v>3358.3333333333339</v>
      </c>
    </row>
    <row r="29" spans="1:19" ht="15" x14ac:dyDescent="0.25">
      <c r="A29" s="388">
        <v>17</v>
      </c>
      <c r="B29" s="460">
        <v>41926</v>
      </c>
      <c r="C29" s="450">
        <v>5</v>
      </c>
      <c r="D29" s="451">
        <v>61</v>
      </c>
      <c r="E29" s="451" t="s">
        <v>1107</v>
      </c>
      <c r="F29" s="451"/>
      <c r="G29" s="451">
        <v>1</v>
      </c>
      <c r="H29" s="1486" t="s">
        <v>988</v>
      </c>
      <c r="I29" s="1487"/>
      <c r="J29" s="1487"/>
      <c r="K29" s="1487" t="s">
        <v>1558</v>
      </c>
      <c r="L29" s="1488">
        <v>3953</v>
      </c>
      <c r="M29" s="1489">
        <v>10</v>
      </c>
      <c r="N29" s="1492">
        <f t="shared" si="1"/>
        <v>395.3</v>
      </c>
      <c r="O29" s="1838">
        <f t="shared" si="2"/>
        <v>32.94166666666667</v>
      </c>
      <c r="P29" s="459">
        <v>2</v>
      </c>
      <c r="Q29" s="459">
        <v>11</v>
      </c>
      <c r="R29" s="393">
        <f t="shared" si="3"/>
        <v>1152.9583333333335</v>
      </c>
      <c r="S29" s="393">
        <f t="shared" si="0"/>
        <v>2800.0416666666665</v>
      </c>
    </row>
    <row r="30" spans="1:19" ht="15" x14ac:dyDescent="0.25">
      <c r="A30" s="388">
        <v>19</v>
      </c>
      <c r="B30" s="456">
        <v>41547</v>
      </c>
      <c r="C30" s="389">
        <v>5</v>
      </c>
      <c r="D30" s="389">
        <v>61</v>
      </c>
      <c r="E30" s="389">
        <v>614</v>
      </c>
      <c r="F30" s="389"/>
      <c r="G30" s="389">
        <v>1</v>
      </c>
      <c r="H30" s="1486" t="s">
        <v>296</v>
      </c>
      <c r="I30" s="1487"/>
      <c r="J30" s="1487"/>
      <c r="K30" s="1487" t="s">
        <v>1558</v>
      </c>
      <c r="L30" s="1488">
        <v>1740</v>
      </c>
      <c r="M30" s="1489">
        <v>10</v>
      </c>
      <c r="N30" s="1504">
        <f t="shared" si="1"/>
        <v>174</v>
      </c>
      <c r="O30" s="1841">
        <f t="shared" si="2"/>
        <v>14.5</v>
      </c>
      <c r="P30" s="780">
        <v>3</v>
      </c>
      <c r="Q30" s="780">
        <v>12</v>
      </c>
      <c r="R30" s="779">
        <f t="shared" si="3"/>
        <v>696</v>
      </c>
      <c r="S30" s="462">
        <f t="shared" si="0"/>
        <v>1044</v>
      </c>
    </row>
    <row r="31" spans="1:19" ht="15" x14ac:dyDescent="0.25">
      <c r="A31" s="388">
        <v>20</v>
      </c>
      <c r="B31" s="461">
        <v>42197</v>
      </c>
      <c r="C31" s="450">
        <v>5</v>
      </c>
      <c r="D31" s="451">
        <v>61</v>
      </c>
      <c r="E31" s="451">
        <v>614</v>
      </c>
      <c r="F31" s="450"/>
      <c r="G31" s="451">
        <v>1</v>
      </c>
      <c r="H31" s="1486" t="s">
        <v>1157</v>
      </c>
      <c r="I31" s="1487"/>
      <c r="J31" s="1487" t="s">
        <v>26</v>
      </c>
      <c r="K31" s="1487" t="s">
        <v>1559</v>
      </c>
      <c r="L31" s="1488">
        <v>2906</v>
      </c>
      <c r="M31" s="1489">
        <v>3</v>
      </c>
      <c r="N31" s="1492">
        <f t="shared" si="1"/>
        <v>968.66666666666663</v>
      </c>
      <c r="O31" s="1838">
        <f t="shared" si="2"/>
        <v>80.722222222222214</v>
      </c>
      <c r="P31" s="459">
        <v>2</v>
      </c>
      <c r="Q31" s="459">
        <v>2</v>
      </c>
      <c r="R31" s="393">
        <f t="shared" si="3"/>
        <v>2098.7777777777778</v>
      </c>
      <c r="S31" s="393">
        <f t="shared" si="0"/>
        <v>807.22222222222217</v>
      </c>
    </row>
    <row r="32" spans="1:19" ht="27" customHeight="1" x14ac:dyDescent="0.25">
      <c r="A32" s="388">
        <v>21</v>
      </c>
      <c r="B32" s="461">
        <v>42226</v>
      </c>
      <c r="C32" s="450">
        <v>5</v>
      </c>
      <c r="D32" s="451">
        <v>61</v>
      </c>
      <c r="E32" s="451" t="s">
        <v>1108</v>
      </c>
      <c r="F32" s="450"/>
      <c r="G32" s="451">
        <v>1</v>
      </c>
      <c r="H32" s="1486" t="s">
        <v>1172</v>
      </c>
      <c r="I32" s="1487"/>
      <c r="J32" s="1487" t="s">
        <v>240</v>
      </c>
      <c r="K32" s="1487" t="s">
        <v>1559</v>
      </c>
      <c r="L32" s="1488">
        <v>26500</v>
      </c>
      <c r="M32" s="1489">
        <v>5</v>
      </c>
      <c r="N32" s="1492">
        <f t="shared" si="1"/>
        <v>5300</v>
      </c>
      <c r="O32" s="1838">
        <f t="shared" si="2"/>
        <v>441.66666666666669</v>
      </c>
      <c r="P32" s="459">
        <v>2</v>
      </c>
      <c r="Q32" s="459">
        <v>1</v>
      </c>
      <c r="R32" s="393">
        <f t="shared" si="3"/>
        <v>11041.666666666666</v>
      </c>
      <c r="S32" s="393">
        <f t="shared" si="0"/>
        <v>15458.333333333334</v>
      </c>
    </row>
    <row r="33" spans="1:19" ht="15" x14ac:dyDescent="0.25">
      <c r="A33" s="388">
        <v>23</v>
      </c>
      <c r="B33" s="461">
        <v>42205</v>
      </c>
      <c r="C33" s="450">
        <v>5</v>
      </c>
      <c r="D33" s="451">
        <v>61</v>
      </c>
      <c r="E33" s="451" t="s">
        <v>1108</v>
      </c>
      <c r="F33" s="450"/>
      <c r="G33" s="451">
        <v>2</v>
      </c>
      <c r="H33" s="1486" t="s">
        <v>1173</v>
      </c>
      <c r="I33" s="1487"/>
      <c r="J33" s="1487"/>
      <c r="K33" s="1487" t="s">
        <v>1559</v>
      </c>
      <c r="L33" s="1488">
        <v>8300.1200000000008</v>
      </c>
      <c r="M33" s="1489">
        <v>3</v>
      </c>
      <c r="N33" s="1492">
        <f t="shared" si="1"/>
        <v>2766.7066666666669</v>
      </c>
      <c r="O33" s="1838">
        <f t="shared" si="2"/>
        <v>230.5588888888889</v>
      </c>
      <c r="P33" s="459">
        <v>2</v>
      </c>
      <c r="Q33" s="459">
        <v>2</v>
      </c>
      <c r="R33" s="393">
        <f t="shared" si="3"/>
        <v>5994.5311111111114</v>
      </c>
      <c r="S33" s="393">
        <f t="shared" si="0"/>
        <v>2305.5888888888894</v>
      </c>
    </row>
    <row r="34" spans="1:19" ht="15.75" customHeight="1" x14ac:dyDescent="0.25">
      <c r="A34" s="388">
        <v>24</v>
      </c>
      <c r="B34" s="461">
        <v>42075</v>
      </c>
      <c r="C34" s="450">
        <v>5</v>
      </c>
      <c r="D34" s="451">
        <v>61</v>
      </c>
      <c r="E34" s="450" t="s">
        <v>1106</v>
      </c>
      <c r="F34" s="781"/>
      <c r="G34" s="451">
        <v>1</v>
      </c>
      <c r="H34" s="1268" t="s">
        <v>27</v>
      </c>
      <c r="I34" s="1487"/>
      <c r="J34" s="1487" t="s">
        <v>134</v>
      </c>
      <c r="K34" s="1501" t="s">
        <v>1560</v>
      </c>
      <c r="L34" s="1502">
        <v>9536</v>
      </c>
      <c r="M34" s="1503">
        <v>3</v>
      </c>
      <c r="N34" s="1492">
        <f t="shared" si="1"/>
        <v>3178.6666666666665</v>
      </c>
      <c r="O34" s="1838">
        <f t="shared" si="2"/>
        <v>264.88888888888886</v>
      </c>
      <c r="P34" s="459">
        <v>2</v>
      </c>
      <c r="Q34" s="459">
        <v>6</v>
      </c>
      <c r="R34" s="393">
        <f t="shared" si="3"/>
        <v>7946.6666666666661</v>
      </c>
      <c r="S34" s="393">
        <f t="shared" si="0"/>
        <v>1589.3333333333339</v>
      </c>
    </row>
    <row r="35" spans="1:19" ht="16.5" customHeight="1" x14ac:dyDescent="0.25">
      <c r="A35" s="388">
        <v>25</v>
      </c>
      <c r="B35" s="460">
        <v>40095</v>
      </c>
      <c r="C35" s="450">
        <v>5</v>
      </c>
      <c r="D35" s="451">
        <v>61</v>
      </c>
      <c r="E35" s="451">
        <v>617</v>
      </c>
      <c r="F35" s="464"/>
      <c r="G35" s="451">
        <v>1</v>
      </c>
      <c r="H35" s="1268" t="s">
        <v>912</v>
      </c>
      <c r="I35" s="1487"/>
      <c r="J35" s="1487" t="s">
        <v>118</v>
      </c>
      <c r="K35" s="1501" t="s">
        <v>1560</v>
      </c>
      <c r="L35" s="1502">
        <v>12390</v>
      </c>
      <c r="M35" s="1503">
        <v>3</v>
      </c>
      <c r="N35" s="1490">
        <v>0</v>
      </c>
      <c r="O35" s="1839">
        <f t="shared" si="2"/>
        <v>0</v>
      </c>
      <c r="P35" s="463">
        <v>3</v>
      </c>
      <c r="Q35" s="463"/>
      <c r="R35" s="462">
        <v>12390</v>
      </c>
      <c r="S35" s="462">
        <f t="shared" si="0"/>
        <v>0</v>
      </c>
    </row>
    <row r="36" spans="1:19" ht="16.5" customHeight="1" x14ac:dyDescent="0.25">
      <c r="A36" s="388">
        <v>26</v>
      </c>
      <c r="B36" s="456">
        <v>41099</v>
      </c>
      <c r="C36" s="450">
        <v>5</v>
      </c>
      <c r="D36" s="451">
        <v>61</v>
      </c>
      <c r="E36" s="451">
        <v>614</v>
      </c>
      <c r="F36" s="451"/>
      <c r="G36" s="451">
        <v>1</v>
      </c>
      <c r="H36" s="1486" t="s">
        <v>31</v>
      </c>
      <c r="I36" s="1487"/>
      <c r="J36" s="1487"/>
      <c r="K36" s="1501" t="s">
        <v>1560</v>
      </c>
      <c r="L36" s="1488">
        <v>5581.4</v>
      </c>
      <c r="M36" s="1489">
        <v>3</v>
      </c>
      <c r="N36" s="1490">
        <v>0</v>
      </c>
      <c r="O36" s="1839">
        <f t="shared" si="2"/>
        <v>0</v>
      </c>
      <c r="P36" s="935">
        <v>3</v>
      </c>
      <c r="Q36" s="463"/>
      <c r="R36" s="462">
        <v>5581.4</v>
      </c>
      <c r="S36" s="462">
        <f t="shared" si="0"/>
        <v>0</v>
      </c>
    </row>
    <row r="37" spans="1:19" ht="17.25" customHeight="1" x14ac:dyDescent="0.25">
      <c r="A37" s="388">
        <v>28</v>
      </c>
      <c r="B37" s="460">
        <v>39519</v>
      </c>
      <c r="C37" s="450">
        <v>5</v>
      </c>
      <c r="D37" s="451">
        <v>61</v>
      </c>
      <c r="E37" s="451">
        <v>614</v>
      </c>
      <c r="F37" s="451"/>
      <c r="G37" s="451">
        <v>1</v>
      </c>
      <c r="H37" s="1268" t="s">
        <v>792</v>
      </c>
      <c r="I37" s="1487" t="s">
        <v>793</v>
      </c>
      <c r="J37" s="1487" t="s">
        <v>826</v>
      </c>
      <c r="K37" s="1501" t="s">
        <v>1560</v>
      </c>
      <c r="L37" s="1498">
        <v>5323.43</v>
      </c>
      <c r="M37" s="1489">
        <v>3</v>
      </c>
      <c r="N37" s="1490">
        <v>0</v>
      </c>
      <c r="O37" s="1839">
        <f t="shared" si="2"/>
        <v>0</v>
      </c>
      <c r="P37" s="463">
        <v>3</v>
      </c>
      <c r="Q37" s="463"/>
      <c r="R37" s="462">
        <v>5323.43</v>
      </c>
      <c r="S37" s="462">
        <f t="shared" si="0"/>
        <v>0</v>
      </c>
    </row>
    <row r="38" spans="1:19" ht="15" customHeight="1" x14ac:dyDescent="0.25">
      <c r="A38" s="388">
        <v>29</v>
      </c>
      <c r="B38" s="460">
        <v>41715</v>
      </c>
      <c r="C38" s="450">
        <v>5</v>
      </c>
      <c r="D38" s="451">
        <v>61</v>
      </c>
      <c r="E38" s="451" t="s">
        <v>1106</v>
      </c>
      <c r="F38" s="451"/>
      <c r="G38" s="451">
        <v>1</v>
      </c>
      <c r="H38" s="1486" t="s">
        <v>39</v>
      </c>
      <c r="I38" s="1487"/>
      <c r="J38" s="1487"/>
      <c r="K38" s="1501" t="s">
        <v>1560</v>
      </c>
      <c r="L38" s="1488">
        <v>1740</v>
      </c>
      <c r="M38" s="1489">
        <v>10</v>
      </c>
      <c r="N38" s="1504">
        <f>IF(M38=0,"N/A",+L38/M38)</f>
        <v>174</v>
      </c>
      <c r="O38" s="1841">
        <f t="shared" si="2"/>
        <v>14.5</v>
      </c>
      <c r="P38" s="780">
        <v>3</v>
      </c>
      <c r="Q38" s="780">
        <v>6</v>
      </c>
      <c r="R38" s="779">
        <f>IF(M38=0,"N/A",+N38*P38+O38*Q38)</f>
        <v>609</v>
      </c>
      <c r="S38" s="779">
        <f t="shared" si="0"/>
        <v>1131</v>
      </c>
    </row>
    <row r="39" spans="1:19" ht="17.25" customHeight="1" x14ac:dyDescent="0.25">
      <c r="A39" s="388">
        <v>30</v>
      </c>
      <c r="B39" s="460">
        <v>36889</v>
      </c>
      <c r="C39" s="450">
        <v>5</v>
      </c>
      <c r="D39" s="451">
        <v>61</v>
      </c>
      <c r="E39" s="451">
        <v>616</v>
      </c>
      <c r="F39" s="451"/>
      <c r="G39" s="451">
        <v>1</v>
      </c>
      <c r="H39" s="1486" t="s">
        <v>88</v>
      </c>
      <c r="I39" s="1487"/>
      <c r="J39" s="1487"/>
      <c r="K39" s="1501" t="s">
        <v>1560</v>
      </c>
      <c r="L39" s="1488">
        <v>9164</v>
      </c>
      <c r="M39" s="1489">
        <v>3</v>
      </c>
      <c r="N39" s="1490">
        <v>0</v>
      </c>
      <c r="O39" s="1839"/>
      <c r="P39" s="463">
        <v>3</v>
      </c>
      <c r="Q39" s="463"/>
      <c r="R39" s="462">
        <v>9164</v>
      </c>
      <c r="S39" s="462">
        <f t="shared" si="0"/>
        <v>0</v>
      </c>
    </row>
    <row r="40" spans="1:19" ht="20.25" customHeight="1" x14ac:dyDescent="0.25">
      <c r="A40" s="388">
        <v>31</v>
      </c>
      <c r="B40" s="460">
        <v>40261</v>
      </c>
      <c r="C40" s="450">
        <v>5</v>
      </c>
      <c r="D40" s="451">
        <v>61</v>
      </c>
      <c r="E40" s="451">
        <v>617</v>
      </c>
      <c r="F40" s="387"/>
      <c r="G40" s="451">
        <v>1</v>
      </c>
      <c r="H40" s="1486" t="s">
        <v>30</v>
      </c>
      <c r="I40" s="1487"/>
      <c r="J40" s="1487" t="s">
        <v>134</v>
      </c>
      <c r="K40" s="1501" t="s">
        <v>1560</v>
      </c>
      <c r="L40" s="1488">
        <v>2635</v>
      </c>
      <c r="M40" s="1489">
        <v>3</v>
      </c>
      <c r="N40" s="1490">
        <v>0</v>
      </c>
      <c r="O40" s="1839"/>
      <c r="P40" s="463">
        <v>3</v>
      </c>
      <c r="Q40" s="463"/>
      <c r="R40" s="462">
        <v>2635</v>
      </c>
      <c r="S40" s="462">
        <f t="shared" si="0"/>
        <v>0</v>
      </c>
    </row>
    <row r="41" spans="1:19" ht="18" customHeight="1" x14ac:dyDescent="0.25">
      <c r="A41" s="388">
        <v>32</v>
      </c>
      <c r="B41" s="460">
        <v>36889</v>
      </c>
      <c r="C41" s="450">
        <v>5</v>
      </c>
      <c r="D41" s="451">
        <v>61</v>
      </c>
      <c r="E41" s="451">
        <v>617</v>
      </c>
      <c r="F41" s="451"/>
      <c r="G41" s="451">
        <v>1</v>
      </c>
      <c r="H41" s="1486" t="s">
        <v>37</v>
      </c>
      <c r="I41" s="1487" t="s">
        <v>986</v>
      </c>
      <c r="J41" s="1487" t="s">
        <v>129</v>
      </c>
      <c r="K41" s="1501" t="s">
        <v>1560</v>
      </c>
      <c r="L41" s="1488">
        <v>8000</v>
      </c>
      <c r="M41" s="1489">
        <v>3</v>
      </c>
      <c r="N41" s="1490">
        <v>0</v>
      </c>
      <c r="O41" s="1839">
        <f t="shared" ref="O41:O49" si="4">IF(M41=0,"N/A",+N41/12)</f>
        <v>0</v>
      </c>
      <c r="P41" s="463">
        <v>3</v>
      </c>
      <c r="Q41" s="463"/>
      <c r="R41" s="462">
        <v>8000</v>
      </c>
      <c r="S41" s="462">
        <f t="shared" si="0"/>
        <v>0</v>
      </c>
    </row>
    <row r="42" spans="1:19" ht="19.5" customHeight="1" x14ac:dyDescent="0.25">
      <c r="A42" s="388">
        <v>33</v>
      </c>
      <c r="B42" s="460">
        <v>39539</v>
      </c>
      <c r="C42" s="450">
        <v>5</v>
      </c>
      <c r="D42" s="451">
        <v>61</v>
      </c>
      <c r="E42" s="451">
        <v>617</v>
      </c>
      <c r="F42" s="451"/>
      <c r="G42" s="451">
        <v>1</v>
      </c>
      <c r="H42" s="1486" t="s">
        <v>827</v>
      </c>
      <c r="I42" s="1487"/>
      <c r="J42" s="1487" t="s">
        <v>189</v>
      </c>
      <c r="K42" s="1501" t="s">
        <v>1560</v>
      </c>
      <c r="L42" s="1488">
        <v>13168.32</v>
      </c>
      <c r="M42" s="1489">
        <v>10</v>
      </c>
      <c r="N42" s="1504">
        <f>IF(M42=0,"N/A",+L42/M42)</f>
        <v>1316.8319999999999</v>
      </c>
      <c r="O42" s="1841">
        <f t="shared" si="4"/>
        <v>109.73599999999999</v>
      </c>
      <c r="P42" s="780">
        <v>9</v>
      </c>
      <c r="Q42" s="780">
        <v>5</v>
      </c>
      <c r="R42" s="779">
        <f>IF(M42=0,"N/A",+N42*P42+O42*Q42)</f>
        <v>12400.168</v>
      </c>
      <c r="S42" s="779">
        <f t="shared" si="0"/>
        <v>768.15200000000004</v>
      </c>
    </row>
    <row r="43" spans="1:19" ht="19.5" customHeight="1" x14ac:dyDescent="0.25">
      <c r="A43" s="388">
        <v>36</v>
      </c>
      <c r="B43" s="460">
        <v>40576</v>
      </c>
      <c r="C43" s="450">
        <v>5</v>
      </c>
      <c r="D43" s="451">
        <v>61</v>
      </c>
      <c r="E43" s="451">
        <v>614</v>
      </c>
      <c r="F43" s="451"/>
      <c r="G43" s="451">
        <v>1</v>
      </c>
      <c r="H43" s="1486" t="s">
        <v>932</v>
      </c>
      <c r="I43" s="1487"/>
      <c r="J43" s="1487"/>
      <c r="K43" s="1487" t="s">
        <v>1561</v>
      </c>
      <c r="L43" s="1488">
        <v>6324.99</v>
      </c>
      <c r="M43" s="1489">
        <v>10</v>
      </c>
      <c r="N43" s="1504">
        <f>IF(M43=0,"N/A",+L43/M43)</f>
        <v>632.49900000000002</v>
      </c>
      <c r="O43" s="1841">
        <f t="shared" si="4"/>
        <v>52.70825</v>
      </c>
      <c r="P43" s="780">
        <v>6</v>
      </c>
      <c r="Q43" s="780">
        <v>7</v>
      </c>
      <c r="R43" s="779">
        <f>IF(M43=0,"N/A",+N43*P43+O43*Q43)</f>
        <v>4163.9517500000002</v>
      </c>
      <c r="S43" s="779">
        <f t="shared" si="0"/>
        <v>2161.0382499999996</v>
      </c>
    </row>
    <row r="44" spans="1:19" ht="18" customHeight="1" x14ac:dyDescent="0.25">
      <c r="A44" s="388">
        <v>37</v>
      </c>
      <c r="B44" s="460">
        <v>40792</v>
      </c>
      <c r="C44" s="450">
        <v>5</v>
      </c>
      <c r="D44" s="451">
        <v>61</v>
      </c>
      <c r="E44" s="451">
        <v>614</v>
      </c>
      <c r="F44" s="451"/>
      <c r="G44" s="451">
        <v>1</v>
      </c>
      <c r="H44" s="1486" t="s">
        <v>30</v>
      </c>
      <c r="I44" s="1487"/>
      <c r="J44" s="1487" t="s">
        <v>412</v>
      </c>
      <c r="K44" s="1487" t="s">
        <v>1561</v>
      </c>
      <c r="L44" s="1488">
        <v>1895</v>
      </c>
      <c r="M44" s="1489">
        <v>10</v>
      </c>
      <c r="N44" s="1504">
        <f>IF(M44=0,"N/A",+L44/M44)</f>
        <v>189.5</v>
      </c>
      <c r="O44" s="1841">
        <f t="shared" si="4"/>
        <v>15.791666666666666</v>
      </c>
      <c r="P44" s="780">
        <v>6</v>
      </c>
      <c r="Q44" s="780"/>
      <c r="R44" s="779">
        <f>IF(M44=0,"N/A",+N44*P44+O44*Q44)</f>
        <v>1137</v>
      </c>
      <c r="S44" s="779">
        <f t="shared" si="0"/>
        <v>758</v>
      </c>
    </row>
    <row r="45" spans="1:19" ht="17.25" customHeight="1" x14ac:dyDescent="0.3">
      <c r="A45" s="388">
        <v>38</v>
      </c>
      <c r="B45" s="200">
        <v>40743</v>
      </c>
      <c r="C45" s="450">
        <v>5</v>
      </c>
      <c r="D45" s="108">
        <v>61</v>
      </c>
      <c r="E45" s="108">
        <v>614</v>
      </c>
      <c r="F45" s="109"/>
      <c r="G45" s="108">
        <v>1</v>
      </c>
      <c r="H45" s="1505" t="s">
        <v>687</v>
      </c>
      <c r="I45" s="1487"/>
      <c r="J45" s="1487" t="s">
        <v>549</v>
      </c>
      <c r="K45" s="1487" t="s">
        <v>1561</v>
      </c>
      <c r="L45" s="1506">
        <v>12500</v>
      </c>
      <c r="M45" s="1489">
        <v>3</v>
      </c>
      <c r="N45" s="1490">
        <v>0</v>
      </c>
      <c r="O45" s="1839">
        <f t="shared" si="4"/>
        <v>0</v>
      </c>
      <c r="P45" s="463">
        <v>3</v>
      </c>
      <c r="Q45" s="463"/>
      <c r="R45" s="462">
        <v>12500</v>
      </c>
      <c r="S45" s="462">
        <f t="shared" si="0"/>
        <v>0</v>
      </c>
    </row>
    <row r="46" spans="1:19" ht="15.75" x14ac:dyDescent="0.3">
      <c r="A46" s="388">
        <v>39</v>
      </c>
      <c r="B46" s="124">
        <v>36889</v>
      </c>
      <c r="C46" s="450">
        <v>5</v>
      </c>
      <c r="D46" s="235">
        <v>61</v>
      </c>
      <c r="E46" s="235">
        <v>614</v>
      </c>
      <c r="F46" s="235"/>
      <c r="G46" s="235">
        <v>1</v>
      </c>
      <c r="H46" s="937" t="s">
        <v>88</v>
      </c>
      <c r="I46" s="1507"/>
      <c r="J46" s="1507" t="s">
        <v>289</v>
      </c>
      <c r="K46" s="1271" t="s">
        <v>1558</v>
      </c>
      <c r="L46" s="1508">
        <v>175</v>
      </c>
      <c r="M46" s="1489">
        <v>3</v>
      </c>
      <c r="N46" s="1490">
        <v>0</v>
      </c>
      <c r="O46" s="1839">
        <f t="shared" si="4"/>
        <v>0</v>
      </c>
      <c r="P46" s="463">
        <v>3</v>
      </c>
      <c r="Q46" s="463"/>
      <c r="R46" s="462">
        <v>175</v>
      </c>
      <c r="S46" s="462">
        <f t="shared" ref="S46:S62" si="5">IF(M46=0,"N/A",+L46-R46)</f>
        <v>0</v>
      </c>
    </row>
    <row r="47" spans="1:19" ht="15.75" x14ac:dyDescent="0.3">
      <c r="A47" s="388">
        <v>40</v>
      </c>
      <c r="B47" s="124">
        <v>36889</v>
      </c>
      <c r="C47" s="450">
        <v>5</v>
      </c>
      <c r="D47" s="235">
        <v>61</v>
      </c>
      <c r="E47" s="235">
        <v>614</v>
      </c>
      <c r="F47" s="235"/>
      <c r="G47" s="235">
        <v>2</v>
      </c>
      <c r="H47" s="937" t="s">
        <v>135</v>
      </c>
      <c r="I47" s="1271"/>
      <c r="J47" s="1271" t="s">
        <v>73</v>
      </c>
      <c r="K47" s="1271" t="s">
        <v>1558</v>
      </c>
      <c r="L47" s="1508">
        <v>450</v>
      </c>
      <c r="M47" s="1509">
        <v>3</v>
      </c>
      <c r="N47" s="1490">
        <v>0</v>
      </c>
      <c r="O47" s="1839">
        <f t="shared" si="4"/>
        <v>0</v>
      </c>
      <c r="P47" s="463">
        <v>3</v>
      </c>
      <c r="Q47" s="463"/>
      <c r="R47" s="462">
        <v>450</v>
      </c>
      <c r="S47" s="462">
        <f t="shared" si="5"/>
        <v>0</v>
      </c>
    </row>
    <row r="48" spans="1:19" ht="18" customHeight="1" x14ac:dyDescent="0.3">
      <c r="A48" s="388">
        <v>41</v>
      </c>
      <c r="B48" s="460">
        <v>38928</v>
      </c>
      <c r="C48" s="450">
        <v>5</v>
      </c>
      <c r="D48" s="451">
        <v>61</v>
      </c>
      <c r="E48" s="451">
        <v>617</v>
      </c>
      <c r="F48" s="451"/>
      <c r="G48" s="451">
        <v>1</v>
      </c>
      <c r="H48" s="1486" t="s">
        <v>185</v>
      </c>
      <c r="I48" s="1271" t="s">
        <v>1006</v>
      </c>
      <c r="J48" s="1271"/>
      <c r="K48" s="1487" t="s">
        <v>1561</v>
      </c>
      <c r="L48" s="1488">
        <v>8734</v>
      </c>
      <c r="M48" s="1500">
        <v>3</v>
      </c>
      <c r="N48" s="1490">
        <v>0</v>
      </c>
      <c r="O48" s="1839">
        <f t="shared" si="4"/>
        <v>0</v>
      </c>
      <c r="P48" s="463">
        <v>3</v>
      </c>
      <c r="Q48" s="463"/>
      <c r="R48" s="462">
        <v>8734</v>
      </c>
      <c r="S48" s="462">
        <f t="shared" si="5"/>
        <v>0</v>
      </c>
    </row>
    <row r="49" spans="1:26" ht="20.25" customHeight="1" x14ac:dyDescent="0.3">
      <c r="A49" s="388">
        <v>42</v>
      </c>
      <c r="B49" s="456">
        <v>40583</v>
      </c>
      <c r="C49" s="450">
        <v>5</v>
      </c>
      <c r="D49" s="451">
        <v>61</v>
      </c>
      <c r="E49" s="451">
        <v>617</v>
      </c>
      <c r="F49" s="451"/>
      <c r="G49" s="451">
        <v>1</v>
      </c>
      <c r="H49" s="1268" t="s">
        <v>177</v>
      </c>
      <c r="I49" s="1487"/>
      <c r="J49" s="1487"/>
      <c r="K49" s="1487" t="s">
        <v>1561</v>
      </c>
      <c r="L49" s="1488">
        <v>6500</v>
      </c>
      <c r="M49" s="1500">
        <v>3</v>
      </c>
      <c r="N49" s="1490">
        <v>0</v>
      </c>
      <c r="O49" s="1839">
        <f t="shared" si="4"/>
        <v>0</v>
      </c>
      <c r="P49" s="463">
        <v>3</v>
      </c>
      <c r="Q49" s="463"/>
      <c r="R49" s="462">
        <v>6500</v>
      </c>
      <c r="S49" s="462">
        <f t="shared" si="5"/>
        <v>0</v>
      </c>
    </row>
    <row r="50" spans="1:26" ht="18.75" customHeight="1" x14ac:dyDescent="0.3">
      <c r="A50" s="388">
        <v>43</v>
      </c>
      <c r="B50" s="240">
        <v>39163</v>
      </c>
      <c r="C50" s="450">
        <v>5</v>
      </c>
      <c r="D50" s="235">
        <v>61</v>
      </c>
      <c r="E50" s="289">
        <v>617</v>
      </c>
      <c r="F50" s="244"/>
      <c r="G50" s="244">
        <v>1</v>
      </c>
      <c r="H50" s="1510" t="s">
        <v>96</v>
      </c>
      <c r="I50" s="1487" t="s">
        <v>828</v>
      </c>
      <c r="J50" s="1487" t="s">
        <v>829</v>
      </c>
      <c r="K50" s="1487" t="s">
        <v>1561</v>
      </c>
      <c r="L50" s="1511">
        <v>3043.84</v>
      </c>
      <c r="M50" s="1489">
        <v>10</v>
      </c>
      <c r="N50" s="1792"/>
      <c r="O50" s="1842"/>
      <c r="P50" s="1793">
        <v>10</v>
      </c>
      <c r="Q50" s="1793"/>
      <c r="R50" s="1794">
        <v>3043.84</v>
      </c>
      <c r="S50" s="1794">
        <f t="shared" si="5"/>
        <v>0</v>
      </c>
    </row>
    <row r="51" spans="1:26" ht="17.25" customHeight="1" x14ac:dyDescent="0.3">
      <c r="A51" s="388">
        <v>44</v>
      </c>
      <c r="B51" s="460">
        <v>39120</v>
      </c>
      <c r="C51" s="450">
        <v>5</v>
      </c>
      <c r="D51" s="451">
        <v>61</v>
      </c>
      <c r="E51" s="451">
        <v>617</v>
      </c>
      <c r="F51" s="465"/>
      <c r="G51" s="451">
        <v>1</v>
      </c>
      <c r="H51" s="1486" t="s">
        <v>190</v>
      </c>
      <c r="I51" s="1269"/>
      <c r="J51" s="1270" t="s">
        <v>19</v>
      </c>
      <c r="K51" s="1487" t="s">
        <v>1561</v>
      </c>
      <c r="L51" s="1488">
        <v>1617.04</v>
      </c>
      <c r="M51" s="1489">
        <v>5</v>
      </c>
      <c r="N51" s="1490">
        <v>0</v>
      </c>
      <c r="O51" s="1839">
        <f t="shared" ref="O51:O61" si="6">IF(M51=0,"N/A",+N51/12)</f>
        <v>0</v>
      </c>
      <c r="P51" s="463">
        <v>5</v>
      </c>
      <c r="Q51" s="463"/>
      <c r="R51" s="462">
        <v>1617.04</v>
      </c>
      <c r="S51" s="462">
        <f t="shared" si="5"/>
        <v>0</v>
      </c>
    </row>
    <row r="52" spans="1:26" ht="15.75" x14ac:dyDescent="0.3">
      <c r="A52" s="388">
        <v>45</v>
      </c>
      <c r="B52" s="460">
        <v>40247</v>
      </c>
      <c r="C52" s="450">
        <v>5</v>
      </c>
      <c r="D52" s="451">
        <v>61</v>
      </c>
      <c r="E52" s="451">
        <v>617</v>
      </c>
      <c r="F52" s="387"/>
      <c r="G52" s="451">
        <v>1</v>
      </c>
      <c r="H52" s="1486" t="s">
        <v>25</v>
      </c>
      <c r="I52" s="1487"/>
      <c r="J52" s="1487" t="s">
        <v>19</v>
      </c>
      <c r="K52" s="1487" t="s">
        <v>217</v>
      </c>
      <c r="L52" s="1488">
        <v>8133.51</v>
      </c>
      <c r="M52" s="1509">
        <v>10</v>
      </c>
      <c r="N52" s="1512">
        <f>IF(M52=0,"N/A",+L52/M52)</f>
        <v>813.351</v>
      </c>
      <c r="O52" s="1843">
        <f t="shared" si="6"/>
        <v>67.779250000000005</v>
      </c>
      <c r="P52" s="232">
        <v>7</v>
      </c>
      <c r="Q52" s="232">
        <v>6</v>
      </c>
      <c r="R52" s="103">
        <f>IF(M52=0,"N/A",+N52*P52+O52*Q52)</f>
        <v>6100.1325000000006</v>
      </c>
      <c r="S52" s="103">
        <f t="shared" si="5"/>
        <v>2033.3774999999996</v>
      </c>
    </row>
    <row r="53" spans="1:26" ht="15.75" x14ac:dyDescent="0.3">
      <c r="A53" s="388">
        <v>46</v>
      </c>
      <c r="B53" s="460">
        <v>37012</v>
      </c>
      <c r="C53" s="450">
        <v>5</v>
      </c>
      <c r="D53" s="451">
        <v>61</v>
      </c>
      <c r="E53" s="451">
        <v>617</v>
      </c>
      <c r="F53" s="451"/>
      <c r="G53" s="451">
        <v>2</v>
      </c>
      <c r="H53" s="1486" t="s">
        <v>25</v>
      </c>
      <c r="I53" s="1491"/>
      <c r="J53" s="1487" t="s">
        <v>523</v>
      </c>
      <c r="K53" s="1487" t="s">
        <v>217</v>
      </c>
      <c r="L53" s="1488">
        <v>3248</v>
      </c>
      <c r="M53" s="1489">
        <v>10</v>
      </c>
      <c r="N53" s="1490">
        <v>0</v>
      </c>
      <c r="O53" s="1839">
        <f>IF(M53=0,"N/A",+N53/12)</f>
        <v>0</v>
      </c>
      <c r="P53" s="463">
        <v>10</v>
      </c>
      <c r="Q53" s="463"/>
      <c r="R53" s="462">
        <v>3248</v>
      </c>
      <c r="S53" s="462">
        <f t="shared" si="5"/>
        <v>0</v>
      </c>
      <c r="T53" s="349"/>
      <c r="U53" s="349"/>
      <c r="V53" s="349"/>
      <c r="W53" s="613"/>
      <c r="X53" s="613"/>
      <c r="Y53" s="349"/>
      <c r="Z53" s="349"/>
    </row>
    <row r="54" spans="1:26" ht="15" x14ac:dyDescent="0.25">
      <c r="A54" s="388">
        <v>47</v>
      </c>
      <c r="B54" s="460">
        <v>38390</v>
      </c>
      <c r="C54" s="450">
        <v>5</v>
      </c>
      <c r="D54" s="451">
        <v>61</v>
      </c>
      <c r="E54" s="451">
        <v>617</v>
      </c>
      <c r="F54" s="451"/>
      <c r="G54" s="451">
        <v>1</v>
      </c>
      <c r="H54" s="1486" t="s">
        <v>25</v>
      </c>
      <c r="I54" s="1487"/>
      <c r="J54" s="1487" t="s">
        <v>19</v>
      </c>
      <c r="K54" s="1487" t="s">
        <v>217</v>
      </c>
      <c r="L54" s="1488">
        <v>1617.04</v>
      </c>
      <c r="M54" s="1489">
        <v>10</v>
      </c>
      <c r="N54" s="1490">
        <v>0</v>
      </c>
      <c r="O54" s="1839">
        <f t="shared" si="6"/>
        <v>0</v>
      </c>
      <c r="P54" s="463">
        <v>10</v>
      </c>
      <c r="Q54" s="463"/>
      <c r="R54" s="462">
        <v>1617.04</v>
      </c>
      <c r="S54" s="462">
        <f t="shared" si="5"/>
        <v>0</v>
      </c>
    </row>
    <row r="55" spans="1:26" ht="15" x14ac:dyDescent="0.25">
      <c r="A55" s="388">
        <v>48</v>
      </c>
      <c r="B55" s="460">
        <v>37012</v>
      </c>
      <c r="C55" s="450">
        <v>5</v>
      </c>
      <c r="D55" s="451">
        <v>61</v>
      </c>
      <c r="E55" s="451">
        <v>617</v>
      </c>
      <c r="F55" s="451"/>
      <c r="G55" s="451">
        <v>2</v>
      </c>
      <c r="H55" s="1486" t="s">
        <v>25</v>
      </c>
      <c r="I55" s="1487"/>
      <c r="J55" s="1487" t="s">
        <v>26</v>
      </c>
      <c r="K55" s="1487" t="s">
        <v>217</v>
      </c>
      <c r="L55" s="1488">
        <v>8133.51</v>
      </c>
      <c r="M55" s="1489">
        <v>10</v>
      </c>
      <c r="N55" s="1490">
        <v>0</v>
      </c>
      <c r="O55" s="1839">
        <f t="shared" si="6"/>
        <v>0</v>
      </c>
      <c r="P55" s="463">
        <v>10</v>
      </c>
      <c r="Q55" s="463"/>
      <c r="R55" s="462">
        <v>8133.51</v>
      </c>
      <c r="S55" s="462">
        <f t="shared" si="5"/>
        <v>0</v>
      </c>
    </row>
    <row r="56" spans="1:26" ht="15" x14ac:dyDescent="0.25">
      <c r="A56" s="388">
        <v>49</v>
      </c>
      <c r="B56" s="456">
        <v>37012</v>
      </c>
      <c r="C56" s="450">
        <v>5</v>
      </c>
      <c r="D56" s="451">
        <v>61</v>
      </c>
      <c r="E56" s="451">
        <v>617</v>
      </c>
      <c r="F56" s="389"/>
      <c r="G56" s="389">
        <v>2</v>
      </c>
      <c r="H56" s="1513" t="s">
        <v>25</v>
      </c>
      <c r="I56" s="1487"/>
      <c r="J56" s="1487"/>
      <c r="K56" s="1487" t="s">
        <v>217</v>
      </c>
      <c r="L56" s="1488">
        <v>3248</v>
      </c>
      <c r="M56" s="1489">
        <v>10</v>
      </c>
      <c r="N56" s="1490">
        <v>0</v>
      </c>
      <c r="O56" s="1839">
        <f t="shared" si="6"/>
        <v>0</v>
      </c>
      <c r="P56" s="463">
        <v>10</v>
      </c>
      <c r="Q56" s="463"/>
      <c r="R56" s="462">
        <v>3248</v>
      </c>
      <c r="S56" s="462">
        <f t="shared" si="5"/>
        <v>0</v>
      </c>
    </row>
    <row r="57" spans="1:26" ht="15" x14ac:dyDescent="0.25">
      <c r="A57" s="388">
        <v>50</v>
      </c>
      <c r="B57" s="456">
        <v>38390</v>
      </c>
      <c r="C57" s="450">
        <v>5</v>
      </c>
      <c r="D57" s="451">
        <v>61</v>
      </c>
      <c r="E57" s="451">
        <v>617</v>
      </c>
      <c r="F57" s="389"/>
      <c r="G57" s="389">
        <v>1</v>
      </c>
      <c r="H57" s="1513" t="s">
        <v>25</v>
      </c>
      <c r="I57" s="1487"/>
      <c r="J57" s="1487" t="s">
        <v>26</v>
      </c>
      <c r="K57" s="1487" t="s">
        <v>217</v>
      </c>
      <c r="L57" s="1488">
        <v>6049.11</v>
      </c>
      <c r="M57" s="1489">
        <v>10</v>
      </c>
      <c r="N57" s="1490">
        <v>0</v>
      </c>
      <c r="O57" s="1839">
        <f t="shared" si="6"/>
        <v>0</v>
      </c>
      <c r="P57" s="463">
        <v>10</v>
      </c>
      <c r="Q57" s="463"/>
      <c r="R57" s="462">
        <v>6049.11</v>
      </c>
      <c r="S57" s="462">
        <f t="shared" si="5"/>
        <v>0</v>
      </c>
    </row>
    <row r="58" spans="1:26" ht="15" x14ac:dyDescent="0.25">
      <c r="A58" s="388">
        <v>51</v>
      </c>
      <c r="B58" s="456">
        <v>37012</v>
      </c>
      <c r="C58" s="450">
        <v>5</v>
      </c>
      <c r="D58" s="451">
        <v>61</v>
      </c>
      <c r="E58" s="451">
        <v>617</v>
      </c>
      <c r="F58" s="389"/>
      <c r="G58" s="389">
        <v>2</v>
      </c>
      <c r="H58" s="1513" t="s">
        <v>25</v>
      </c>
      <c r="I58" s="1487"/>
      <c r="J58" s="1487"/>
      <c r="K58" s="1487" t="s">
        <v>217</v>
      </c>
      <c r="L58" s="1488">
        <v>3248</v>
      </c>
      <c r="M58" s="1514">
        <v>10</v>
      </c>
      <c r="N58" s="1490">
        <v>0</v>
      </c>
      <c r="O58" s="1839">
        <f t="shared" si="6"/>
        <v>0</v>
      </c>
      <c r="P58" s="463">
        <v>10</v>
      </c>
      <c r="Q58" s="463"/>
      <c r="R58" s="462">
        <v>3248</v>
      </c>
      <c r="S58" s="462">
        <f t="shared" si="5"/>
        <v>0</v>
      </c>
    </row>
    <row r="59" spans="1:26" ht="18" customHeight="1" x14ac:dyDescent="0.25">
      <c r="A59" s="388">
        <v>52</v>
      </c>
      <c r="B59" s="456">
        <v>42573</v>
      </c>
      <c r="C59" s="450">
        <v>5</v>
      </c>
      <c r="D59" s="451">
        <v>61</v>
      </c>
      <c r="E59" s="451">
        <v>617</v>
      </c>
      <c r="F59" s="389"/>
      <c r="G59" s="389">
        <v>1</v>
      </c>
      <c r="H59" s="1486" t="s">
        <v>1435</v>
      </c>
      <c r="I59" s="1487" t="s">
        <v>1436</v>
      </c>
      <c r="J59" s="1487" t="s">
        <v>1437</v>
      </c>
      <c r="K59" s="1487" t="s">
        <v>1562</v>
      </c>
      <c r="L59" s="1488">
        <v>22715</v>
      </c>
      <c r="M59" s="1489">
        <v>5</v>
      </c>
      <c r="N59" s="1492">
        <f>IF(M59=0,"N/A",+L59/M59)</f>
        <v>4543</v>
      </c>
      <c r="O59" s="1838">
        <f t="shared" si="6"/>
        <v>378.58333333333331</v>
      </c>
      <c r="P59" s="459">
        <v>1</v>
      </c>
      <c r="Q59" s="459">
        <v>2</v>
      </c>
      <c r="R59" s="393">
        <f>IF(M59=0,"N/A",+N59*P59+O59*Q59)</f>
        <v>5300.166666666667</v>
      </c>
      <c r="S59" s="393">
        <f t="shared" si="5"/>
        <v>17414.833333333332</v>
      </c>
    </row>
    <row r="60" spans="1:26" ht="17.25" customHeight="1" x14ac:dyDescent="0.25">
      <c r="A60" s="388">
        <v>53</v>
      </c>
      <c r="B60" s="456">
        <v>42517</v>
      </c>
      <c r="C60" s="450">
        <v>5</v>
      </c>
      <c r="D60" s="451">
        <v>61</v>
      </c>
      <c r="E60" s="451">
        <v>517</v>
      </c>
      <c r="F60" s="389"/>
      <c r="G60" s="389">
        <v>1</v>
      </c>
      <c r="H60" s="1486" t="s">
        <v>1438</v>
      </c>
      <c r="I60" s="1487" t="s">
        <v>1439</v>
      </c>
      <c r="J60" s="1487"/>
      <c r="K60" s="1487"/>
      <c r="L60" s="1488">
        <v>4574.62</v>
      </c>
      <c r="M60" s="1489">
        <v>10</v>
      </c>
      <c r="N60" s="1492">
        <f>IF(M60=0,"N/A",+L60/M60)</f>
        <v>457.46199999999999</v>
      </c>
      <c r="O60" s="1838">
        <f t="shared" si="6"/>
        <v>38.121833333333335</v>
      </c>
      <c r="P60" s="459">
        <v>1</v>
      </c>
      <c r="Q60" s="459">
        <v>4</v>
      </c>
      <c r="R60" s="393">
        <f>IF(M60=0,"N/A",+N60*P60+O60*Q60)</f>
        <v>609.94933333333336</v>
      </c>
      <c r="S60" s="393">
        <f t="shared" si="5"/>
        <v>3964.6706666666664</v>
      </c>
    </row>
    <row r="61" spans="1:26" ht="17.25" customHeight="1" x14ac:dyDescent="0.25">
      <c r="A61" s="388"/>
      <c r="B61" s="456">
        <v>42517</v>
      </c>
      <c r="C61" s="450">
        <v>5</v>
      </c>
      <c r="D61" s="451">
        <v>61</v>
      </c>
      <c r="E61" s="451">
        <v>617</v>
      </c>
      <c r="F61" s="389"/>
      <c r="G61" s="389">
        <v>2</v>
      </c>
      <c r="H61" s="1486" t="s">
        <v>1440</v>
      </c>
      <c r="I61" s="1487" t="s">
        <v>1441</v>
      </c>
      <c r="J61" s="1487" t="s">
        <v>1442</v>
      </c>
      <c r="K61" s="1487"/>
      <c r="L61" s="1488">
        <v>15599.98</v>
      </c>
      <c r="M61" s="1489">
        <v>10</v>
      </c>
      <c r="N61" s="1492">
        <f>IF(M61=0,"N/A",+L61/M61)</f>
        <v>1559.998</v>
      </c>
      <c r="O61" s="1838">
        <f t="shared" si="6"/>
        <v>129.99983333333333</v>
      </c>
      <c r="P61" s="459">
        <v>1</v>
      </c>
      <c r="Q61" s="459">
        <v>4</v>
      </c>
      <c r="R61" s="393">
        <f>IF(M61=0,"N/A",+N61*P61+O61*Q61)</f>
        <v>2079.9973333333332</v>
      </c>
      <c r="S61" s="393">
        <f t="shared" si="5"/>
        <v>13519.982666666667</v>
      </c>
    </row>
    <row r="62" spans="1:26" ht="16.5" customHeight="1" x14ac:dyDescent="0.25">
      <c r="A62" s="793">
        <v>71</v>
      </c>
      <c r="B62" s="798" t="s">
        <v>1536</v>
      </c>
      <c r="C62" s="848">
        <v>5</v>
      </c>
      <c r="D62" s="799">
        <v>61</v>
      </c>
      <c r="E62" s="799">
        <v>2614</v>
      </c>
      <c r="F62" s="795"/>
      <c r="G62" s="795">
        <v>1</v>
      </c>
      <c r="H62" s="973" t="s">
        <v>1678</v>
      </c>
      <c r="I62" s="799"/>
      <c r="J62" s="799" t="s">
        <v>1396</v>
      </c>
      <c r="K62" s="976" t="s">
        <v>1577</v>
      </c>
      <c r="L62" s="893">
        <v>24500</v>
      </c>
      <c r="M62" s="802">
        <v>10</v>
      </c>
      <c r="N62" s="803">
        <f>IF(M62=0,"N/A",+L62/M62)</f>
        <v>2450</v>
      </c>
      <c r="O62" s="1618">
        <f>IF(M62=0,"N/A",+N62/12)</f>
        <v>204.16666666666666</v>
      </c>
      <c r="P62" s="804">
        <v>1</v>
      </c>
      <c r="Q62" s="804">
        <v>4</v>
      </c>
      <c r="R62" s="803">
        <f>IF(M62=0,"N/A",+N62*P62+O62*Q62)</f>
        <v>3266.6666666666665</v>
      </c>
      <c r="S62" s="803">
        <f t="shared" si="5"/>
        <v>21233.333333333332</v>
      </c>
    </row>
    <row r="63" spans="1:26" ht="15" x14ac:dyDescent="0.25">
      <c r="A63" s="549"/>
      <c r="B63" s="395"/>
      <c r="C63" s="395"/>
      <c r="D63" s="390"/>
      <c r="E63" s="390"/>
      <c r="F63" s="389"/>
      <c r="G63" s="389"/>
      <c r="H63" s="1515"/>
      <c r="I63" s="1516"/>
      <c r="J63" s="1516"/>
      <c r="K63" s="1516"/>
      <c r="L63" s="1517">
        <f>SUM(L14:L62)</f>
        <v>332390.93</v>
      </c>
      <c r="M63" s="1517"/>
      <c r="N63" s="1517">
        <f t="shared" ref="N63:S63" si="7">SUM(N14:N62)</f>
        <v>28551.348999999998</v>
      </c>
      <c r="O63" s="1517">
        <f>SUM(O18:O62)</f>
        <v>2365.74575</v>
      </c>
      <c r="P63" s="1517"/>
      <c r="Q63" s="1517" t="s">
        <v>1746</v>
      </c>
      <c r="R63" s="1517" t="e">
        <f t="shared" si="7"/>
        <v>#VALUE!</v>
      </c>
      <c r="S63" s="1517" t="e">
        <f t="shared" si="7"/>
        <v>#VALUE!</v>
      </c>
      <c r="U63" s="18"/>
    </row>
    <row r="64" spans="1:26" x14ac:dyDescent="0.2">
      <c r="G64" s="1641">
        <v>611</v>
      </c>
      <c r="H64" s="1642">
        <v>75.69</v>
      </c>
    </row>
    <row r="65" spans="1:19" ht="14.25" x14ac:dyDescent="0.2">
      <c r="A65" s="381"/>
      <c r="B65" s="381"/>
      <c r="C65" s="381"/>
      <c r="D65" s="384"/>
      <c r="E65" s="384"/>
      <c r="F65" s="468"/>
      <c r="G65" s="1641">
        <v>613</v>
      </c>
      <c r="H65" s="1642">
        <v>279.39</v>
      </c>
      <c r="I65" s="1519"/>
      <c r="J65" s="1520"/>
      <c r="K65" s="1518"/>
      <c r="L65" s="1518"/>
      <c r="M65" s="1204"/>
      <c r="N65" s="1204"/>
      <c r="O65" s="1521"/>
      <c r="P65" s="381"/>
      <c r="Q65" s="381"/>
      <c r="R65" s="381"/>
      <c r="S65" s="381"/>
    </row>
    <row r="66" spans="1:19" ht="14.25" x14ac:dyDescent="0.2">
      <c r="A66" s="381"/>
      <c r="B66" s="381"/>
      <c r="C66" s="381"/>
      <c r="D66" s="384"/>
      <c r="E66" s="384"/>
      <c r="F66" s="468"/>
      <c r="G66" s="1641">
        <v>614</v>
      </c>
      <c r="H66" s="1642">
        <v>1040.1199999999999</v>
      </c>
      <c r="I66" s="1519"/>
      <c r="J66" s="1520"/>
      <c r="K66" s="1518"/>
      <c r="L66" s="1518"/>
      <c r="M66" s="1204"/>
      <c r="N66" s="1204"/>
      <c r="O66" s="1521"/>
      <c r="P66" s="381"/>
      <c r="Q66" s="381"/>
      <c r="R66" s="381"/>
      <c r="S66" s="381"/>
    </row>
    <row r="67" spans="1:19" ht="14.25" x14ac:dyDescent="0.2">
      <c r="A67" s="381"/>
      <c r="B67" s="381"/>
      <c r="C67" s="381"/>
      <c r="D67" s="384"/>
      <c r="E67" s="384"/>
      <c r="F67" s="468"/>
      <c r="G67" s="1641">
        <v>617</v>
      </c>
      <c r="H67" s="1642">
        <v>984.09</v>
      </c>
      <c r="I67" s="1519"/>
      <c r="J67" s="1520"/>
      <c r="K67" s="1518"/>
      <c r="L67" s="1518"/>
      <c r="M67" s="1204"/>
      <c r="N67" s="1204"/>
      <c r="O67" s="1521"/>
      <c r="P67" s="381"/>
      <c r="Q67" s="381"/>
      <c r="S67" s="381"/>
    </row>
    <row r="68" spans="1:19" ht="12" customHeight="1" x14ac:dyDescent="0.2">
      <c r="A68" s="45"/>
      <c r="B68" s="45"/>
      <c r="C68" s="45"/>
      <c r="D68" s="45"/>
      <c r="E68" s="45"/>
      <c r="F68" s="45"/>
      <c r="G68" s="1641"/>
      <c r="H68" s="1643">
        <f>SUM(H63:H67)</f>
        <v>2379.29</v>
      </c>
      <c r="I68" s="45"/>
      <c r="J68" s="45"/>
      <c r="K68" s="45"/>
      <c r="L68" s="45"/>
      <c r="M68" s="45"/>
      <c r="N68" s="15"/>
      <c r="O68" s="14"/>
      <c r="P68" s="1048"/>
      <c r="Q68" s="1048"/>
      <c r="R68" s="1048"/>
      <c r="S68" s="1048"/>
    </row>
    <row r="69" spans="1:19" x14ac:dyDescent="0.2">
      <c r="A69" s="1973" t="s">
        <v>51</v>
      </c>
      <c r="B69" s="1973"/>
      <c r="C69" s="1973"/>
      <c r="D69" s="1973"/>
      <c r="E69" s="1973"/>
      <c r="F69" s="1973"/>
      <c r="G69" s="1973"/>
      <c r="H69" s="1202"/>
      <c r="I69" s="1974" t="s">
        <v>1620</v>
      </c>
      <c r="J69" s="1974"/>
      <c r="K69" s="1974"/>
      <c r="L69" s="1974"/>
      <c r="M69" s="1974"/>
      <c r="N69"/>
      <c r="O69" s="34"/>
      <c r="P69" s="1973" t="s">
        <v>1621</v>
      </c>
      <c r="Q69" s="1973"/>
      <c r="R69" s="1973"/>
      <c r="S69" s="1973"/>
    </row>
    <row r="71" spans="1:19" x14ac:dyDescent="0.2">
      <c r="G71" s="1641"/>
      <c r="H71" s="1642"/>
    </row>
    <row r="72" spans="1:19" x14ac:dyDescent="0.2">
      <c r="G72" s="1641"/>
      <c r="H72" s="1642"/>
    </row>
    <row r="73" spans="1:19" x14ac:dyDescent="0.2">
      <c r="G73" s="1641"/>
      <c r="H73" s="1642"/>
    </row>
    <row r="74" spans="1:19" x14ac:dyDescent="0.2">
      <c r="G74" s="1641"/>
      <c r="H74" s="1642"/>
    </row>
    <row r="75" spans="1:19" x14ac:dyDescent="0.2">
      <c r="G75" s="1641"/>
      <c r="H75" s="1643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5"/>
  <sheetViews>
    <sheetView view="pageBreakPreview" topLeftCell="A11" zoomScale="90" zoomScaleNormal="100" zoomScaleSheetLayoutView="90" workbookViewId="0">
      <selection activeCell="Q34" sqref="Q34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6" bestFit="1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</row>
    <row r="5" spans="1:19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6" spans="1:19" x14ac:dyDescent="0.2">
      <c r="A6" s="418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x14ac:dyDescent="0.2">
      <c r="A7" s="418"/>
      <c r="B7" s="418"/>
      <c r="C7" s="419"/>
      <c r="D7" s="419"/>
      <c r="E7" s="419"/>
      <c r="F7" s="418"/>
      <c r="G7" s="420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x14ac:dyDescent="0.2">
      <c r="A8" s="418"/>
      <c r="B8" s="418"/>
      <c r="C8" s="419"/>
      <c r="D8" s="419"/>
      <c r="E8" s="419"/>
      <c r="F8" s="418"/>
      <c r="G8" s="420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x14ac:dyDescent="0.2">
      <c r="A9" s="418"/>
      <c r="B9" s="418"/>
      <c r="C9" s="419"/>
      <c r="D9" s="419"/>
      <c r="E9" s="419"/>
      <c r="F9" s="418"/>
      <c r="G9" s="420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x14ac:dyDescent="0.2">
      <c r="A10" s="418"/>
      <c r="B10" s="418"/>
      <c r="C10" s="419"/>
      <c r="D10" s="419"/>
      <c r="E10" s="419"/>
      <c r="F10" s="418"/>
      <c r="G10" s="42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x14ac:dyDescent="0.2">
      <c r="A11" s="418"/>
      <c r="B11" s="418"/>
      <c r="C11" s="419"/>
      <c r="D11" s="419"/>
      <c r="E11" s="419"/>
      <c r="F11" s="418"/>
      <c r="G11" s="420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x14ac:dyDescent="0.2">
      <c r="A12" s="1982" t="s">
        <v>0</v>
      </c>
      <c r="B12" s="1982"/>
      <c r="C12" s="1982"/>
      <c r="D12" s="1982"/>
      <c r="E12" s="1982"/>
      <c r="F12" s="1982"/>
      <c r="G12" s="1982"/>
      <c r="H12" s="1982"/>
      <c r="I12" s="1982"/>
      <c r="J12" s="1982"/>
      <c r="K12" s="1982"/>
      <c r="L12" s="1982"/>
      <c r="M12" s="1982"/>
      <c r="N12" s="1982"/>
      <c r="O12" s="1982"/>
      <c r="P12" s="1982"/>
      <c r="Q12" s="1982"/>
      <c r="R12" s="1982"/>
      <c r="S12" s="1982"/>
    </row>
    <row r="13" spans="1:19" x14ac:dyDescent="0.2">
      <c r="A13" s="1982" t="s">
        <v>1</v>
      </c>
      <c r="B13" s="1982"/>
      <c r="C13" s="1982"/>
      <c r="D13" s="1982"/>
      <c r="E13" s="1982"/>
      <c r="F13" s="1982"/>
      <c r="G13" s="1982"/>
      <c r="H13" s="1982"/>
      <c r="I13" s="1982"/>
      <c r="J13" s="1982"/>
      <c r="K13" s="1982"/>
      <c r="L13" s="1982"/>
      <c r="M13" s="1982"/>
      <c r="N13" s="1982"/>
      <c r="O13" s="1982"/>
      <c r="P13" s="1982"/>
      <c r="Q13" s="1982"/>
      <c r="R13" s="1982"/>
      <c r="S13" s="1982"/>
    </row>
    <row r="14" spans="1:19" x14ac:dyDescent="0.2">
      <c r="A14" s="1982" t="s">
        <v>2</v>
      </c>
      <c r="B14" s="1982"/>
      <c r="C14" s="1982"/>
      <c r="D14" s="1982"/>
      <c r="E14" s="1982"/>
      <c r="F14" s="1982"/>
      <c r="G14" s="1982"/>
      <c r="H14" s="1982"/>
      <c r="I14" s="1982"/>
      <c r="J14" s="1982"/>
      <c r="K14" s="1982"/>
      <c r="L14" s="1982"/>
      <c r="M14" s="1982"/>
      <c r="N14" s="1982"/>
      <c r="O14" s="1982"/>
      <c r="P14" s="1982"/>
      <c r="Q14" s="1982"/>
      <c r="R14" s="1982"/>
      <c r="S14" s="1982"/>
    </row>
    <row r="15" spans="1:19" x14ac:dyDescent="0.2">
      <c r="A15" s="1982" t="s">
        <v>3</v>
      </c>
      <c r="B15" s="1982"/>
      <c r="C15" s="1982"/>
      <c r="D15" s="1982"/>
      <c r="E15" s="1982"/>
      <c r="F15" s="1982"/>
      <c r="G15" s="1982"/>
      <c r="H15" s="1982"/>
      <c r="I15" s="1982"/>
      <c r="J15" s="1982"/>
      <c r="K15" s="1982"/>
      <c r="L15" s="1982"/>
      <c r="M15" s="1982"/>
      <c r="N15" s="1982"/>
      <c r="O15" s="1982"/>
      <c r="P15" s="1982"/>
      <c r="Q15" s="1982"/>
      <c r="R15" s="1982"/>
      <c r="S15" s="1982"/>
    </row>
    <row r="16" spans="1:19" x14ac:dyDescent="0.2">
      <c r="A16" s="1982" t="s">
        <v>3</v>
      </c>
      <c r="B16" s="1982"/>
      <c r="C16" s="1982"/>
      <c r="D16" s="1982"/>
      <c r="E16" s="1982"/>
      <c r="F16" s="1982"/>
      <c r="G16" s="1982"/>
      <c r="H16" s="1982"/>
      <c r="I16" s="1982"/>
      <c r="J16" s="1982"/>
      <c r="K16" s="1982"/>
      <c r="L16" s="1982"/>
      <c r="M16" s="1982"/>
      <c r="N16" s="1982"/>
      <c r="O16" s="1982"/>
      <c r="P16" s="1982"/>
      <c r="Q16" s="1982"/>
      <c r="R16" s="1982"/>
      <c r="S16" s="1982"/>
    </row>
    <row r="17" spans="1:19" x14ac:dyDescent="0.2">
      <c r="A17" s="492"/>
      <c r="B17" s="492"/>
      <c r="C17" s="492"/>
      <c r="D17" s="492"/>
      <c r="E17" s="492"/>
      <c r="F17" s="492"/>
      <c r="G17" s="492"/>
      <c r="H17" s="492"/>
      <c r="I17" s="492"/>
      <c r="J17" s="494" t="s">
        <v>1810</v>
      </c>
      <c r="K17" s="492" t="s">
        <v>1811</v>
      </c>
      <c r="L17" s="492"/>
      <c r="M17" s="492"/>
      <c r="N17" s="492"/>
      <c r="O17" s="492"/>
      <c r="P17" s="492"/>
      <c r="Q17" s="492"/>
      <c r="R17" s="492"/>
      <c r="S17" s="492"/>
    </row>
    <row r="18" spans="1:19" s="1047" customFormat="1" ht="45" customHeight="1" x14ac:dyDescent="0.2">
      <c r="A18" s="962" t="s">
        <v>4</v>
      </c>
      <c r="B18" s="962" t="s">
        <v>5</v>
      </c>
      <c r="C18" s="1045" t="s">
        <v>1627</v>
      </c>
      <c r="D18" s="1045" t="s">
        <v>7</v>
      </c>
      <c r="E18" s="1045" t="s">
        <v>1612</v>
      </c>
      <c r="F18" s="962" t="s">
        <v>9</v>
      </c>
      <c r="G18" s="962" t="s">
        <v>10</v>
      </c>
      <c r="H18" s="1046" t="s">
        <v>11</v>
      </c>
      <c r="I18" s="962" t="s">
        <v>12</v>
      </c>
      <c r="J18" s="962" t="s">
        <v>13</v>
      </c>
      <c r="K18" s="962" t="s">
        <v>820</v>
      </c>
      <c r="L18" s="1046" t="s">
        <v>1613</v>
      </c>
      <c r="M18" s="1049" t="s">
        <v>1616</v>
      </c>
      <c r="N18" s="1050" t="s">
        <v>1615</v>
      </c>
      <c r="O18" s="1050" t="s">
        <v>1614</v>
      </c>
      <c r="P18" s="1051" t="s">
        <v>1618</v>
      </c>
      <c r="Q18" s="1050" t="s">
        <v>1617</v>
      </c>
      <c r="R18" s="1051" t="s">
        <v>1812</v>
      </c>
      <c r="S18" s="1051" t="s">
        <v>1619</v>
      </c>
    </row>
    <row r="19" spans="1:19" x14ac:dyDescent="0.2">
      <c r="A19" s="228">
        <v>1</v>
      </c>
      <c r="B19" s="228">
        <v>2</v>
      </c>
      <c r="C19" s="270">
        <v>3</v>
      </c>
      <c r="D19" s="270">
        <v>4</v>
      </c>
      <c r="E19" s="270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19" ht="15" x14ac:dyDescent="0.3">
      <c r="A20" s="228">
        <v>1</v>
      </c>
      <c r="B20" s="162">
        <v>41701</v>
      </c>
      <c r="C20" s="374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7" t="s">
        <v>440</v>
      </c>
      <c r="L20" s="153">
        <v>56640</v>
      </c>
      <c r="M20" s="154">
        <v>10</v>
      </c>
      <c r="N20" s="103">
        <f>IF(M20=0,"N/A",+L20/M20)</f>
        <v>5664</v>
      </c>
      <c r="O20" s="1721">
        <f>IF(M20=0,"N/A",+N20/12)</f>
        <v>472</v>
      </c>
      <c r="P20" s="163">
        <v>3</v>
      </c>
      <c r="Q20" s="527">
        <v>6</v>
      </c>
      <c r="R20" s="160">
        <f>IF(M20=0,"N/A",+N20*P20+O20*Q20)</f>
        <v>19824</v>
      </c>
      <c r="S20" s="484">
        <f t="shared" ref="S20:S31" si="0">IF(M20=0,"N/A",+L20-R20)</f>
        <v>36816</v>
      </c>
    </row>
    <row r="21" spans="1:19" ht="15" x14ac:dyDescent="0.3">
      <c r="A21" s="228">
        <v>2</v>
      </c>
      <c r="B21" s="410">
        <v>41920</v>
      </c>
      <c r="C21" s="374" t="s">
        <v>439</v>
      </c>
      <c r="D21" s="374">
        <v>61</v>
      </c>
      <c r="E21" s="507" t="s">
        <v>1106</v>
      </c>
      <c r="F21" s="230"/>
      <c r="G21" s="230">
        <v>1</v>
      </c>
      <c r="H21" s="96" t="s">
        <v>969</v>
      </c>
      <c r="I21" s="85" t="s">
        <v>970</v>
      </c>
      <c r="J21" s="85" t="s">
        <v>167</v>
      </c>
      <c r="K21" s="407" t="s">
        <v>440</v>
      </c>
      <c r="L21" s="408">
        <v>11415</v>
      </c>
      <c r="M21" s="413">
        <v>3</v>
      </c>
      <c r="N21" s="409">
        <f>IF(M21=0,"N/A",+L21/M21)</f>
        <v>3805</v>
      </c>
      <c r="O21" s="1624">
        <f>IF(M21=0,"N/A",+N21/12)</f>
        <v>317.08333333333331</v>
      </c>
      <c r="P21" s="422">
        <v>2</v>
      </c>
      <c r="Q21" s="422">
        <v>11</v>
      </c>
      <c r="R21" s="409">
        <f>IF(M21=0,"N/A",+N21*P21+O21*Q21)</f>
        <v>11097.916666666666</v>
      </c>
      <c r="S21" s="409">
        <f t="shared" si="0"/>
        <v>317.08333333333394</v>
      </c>
    </row>
    <row r="22" spans="1:19" ht="13.5" x14ac:dyDescent="0.25">
      <c r="A22" s="228">
        <v>3</v>
      </c>
      <c r="B22" s="410">
        <v>41558</v>
      </c>
      <c r="C22" s="374" t="s">
        <v>439</v>
      </c>
      <c r="D22" s="374">
        <v>61</v>
      </c>
      <c r="E22" s="507">
        <v>616</v>
      </c>
      <c r="F22" s="230"/>
      <c r="G22" s="230">
        <v>1</v>
      </c>
      <c r="H22" s="421" t="s">
        <v>308</v>
      </c>
      <c r="I22" s="230"/>
      <c r="J22" s="230" t="s">
        <v>38</v>
      </c>
      <c r="K22" s="407" t="s">
        <v>440</v>
      </c>
      <c r="L22" s="408">
        <v>5310</v>
      </c>
      <c r="M22" s="413">
        <v>3</v>
      </c>
      <c r="N22" s="414"/>
      <c r="O22" s="1659"/>
      <c r="P22" s="425">
        <v>3</v>
      </c>
      <c r="Q22" s="425"/>
      <c r="R22" s="414">
        <v>5310</v>
      </c>
      <c r="S22" s="414">
        <f t="shared" si="0"/>
        <v>0</v>
      </c>
    </row>
    <row r="23" spans="1:19" ht="13.5" x14ac:dyDescent="0.25">
      <c r="A23" s="228">
        <v>4</v>
      </c>
      <c r="B23" s="410">
        <v>41562</v>
      </c>
      <c r="C23" s="423" t="s">
        <v>439</v>
      </c>
      <c r="D23" s="407">
        <v>61</v>
      </c>
      <c r="E23" s="407">
        <v>614</v>
      </c>
      <c r="F23" s="228"/>
      <c r="G23" s="407">
        <v>1</v>
      </c>
      <c r="H23" s="421" t="s">
        <v>30</v>
      </c>
      <c r="I23" s="228"/>
      <c r="J23" s="230" t="s">
        <v>129</v>
      </c>
      <c r="K23" s="407" t="s">
        <v>440</v>
      </c>
      <c r="L23" s="424">
        <v>2831</v>
      </c>
      <c r="M23" s="413">
        <v>3</v>
      </c>
      <c r="N23" s="414"/>
      <c r="O23" s="1659"/>
      <c r="P23" s="425">
        <v>3</v>
      </c>
      <c r="Q23" s="425"/>
      <c r="R23" s="414">
        <v>2831</v>
      </c>
      <c r="S23" s="414">
        <f t="shared" si="0"/>
        <v>0</v>
      </c>
    </row>
    <row r="24" spans="1:19" ht="13.5" x14ac:dyDescent="0.25">
      <c r="A24" s="228">
        <v>5</v>
      </c>
      <c r="B24" s="410">
        <v>40232</v>
      </c>
      <c r="C24" s="423" t="s">
        <v>439</v>
      </c>
      <c r="D24" s="407">
        <v>61</v>
      </c>
      <c r="E24" s="407">
        <v>614</v>
      </c>
      <c r="F24" s="228"/>
      <c r="G24" s="407">
        <v>1</v>
      </c>
      <c r="H24" s="421" t="s">
        <v>533</v>
      </c>
      <c r="I24" s="228"/>
      <c r="J24" s="230" t="s">
        <v>418</v>
      </c>
      <c r="K24" s="407" t="s">
        <v>440</v>
      </c>
      <c r="L24" s="424">
        <v>6370.72</v>
      </c>
      <c r="M24" s="413">
        <v>3</v>
      </c>
      <c r="N24" s="414"/>
      <c r="O24" s="1659"/>
      <c r="P24" s="425">
        <v>3</v>
      </c>
      <c r="Q24" s="425"/>
      <c r="R24" s="414">
        <v>6370.72</v>
      </c>
      <c r="S24" s="414">
        <f t="shared" si="0"/>
        <v>0</v>
      </c>
    </row>
    <row r="25" spans="1:19" ht="13.5" x14ac:dyDescent="0.25">
      <c r="A25" s="228">
        <v>6</v>
      </c>
      <c r="B25" s="410">
        <v>40232</v>
      </c>
      <c r="C25" s="423" t="s">
        <v>439</v>
      </c>
      <c r="D25" s="407">
        <v>61</v>
      </c>
      <c r="E25" s="407">
        <v>614</v>
      </c>
      <c r="F25" s="228"/>
      <c r="G25" s="407">
        <v>1</v>
      </c>
      <c r="H25" s="421" t="s">
        <v>31</v>
      </c>
      <c r="I25" s="228"/>
      <c r="J25" s="230" t="s">
        <v>73</v>
      </c>
      <c r="K25" s="407" t="s">
        <v>440</v>
      </c>
      <c r="L25" s="424">
        <v>11434.12</v>
      </c>
      <c r="M25" s="413">
        <v>3</v>
      </c>
      <c r="N25" s="414"/>
      <c r="O25" s="1659"/>
      <c r="P25" s="425">
        <v>3</v>
      </c>
      <c r="Q25" s="425"/>
      <c r="R25" s="414">
        <v>11434.12</v>
      </c>
      <c r="S25" s="414">
        <f t="shared" si="0"/>
        <v>0</v>
      </c>
    </row>
    <row r="26" spans="1:19" ht="13.5" x14ac:dyDescent="0.25">
      <c r="A26" s="228">
        <v>7</v>
      </c>
      <c r="B26" s="410">
        <v>40232</v>
      </c>
      <c r="C26" s="423" t="s">
        <v>439</v>
      </c>
      <c r="D26" s="407">
        <v>61</v>
      </c>
      <c r="E26" s="407">
        <v>614</v>
      </c>
      <c r="F26" s="228"/>
      <c r="G26" s="407">
        <v>1</v>
      </c>
      <c r="H26" s="421" t="s">
        <v>534</v>
      </c>
      <c r="I26" s="228"/>
      <c r="J26" s="407" t="s">
        <v>73</v>
      </c>
      <c r="K26" s="407" t="s">
        <v>440</v>
      </c>
      <c r="L26" s="424">
        <v>1734.2</v>
      </c>
      <c r="M26" s="413">
        <v>3</v>
      </c>
      <c r="N26" s="414"/>
      <c r="O26" s="1659"/>
      <c r="P26" s="425">
        <v>3</v>
      </c>
      <c r="Q26" s="425"/>
      <c r="R26" s="414">
        <v>1734.2</v>
      </c>
      <c r="S26" s="414">
        <f t="shared" si="0"/>
        <v>0</v>
      </c>
    </row>
    <row r="27" spans="1:19" ht="13.5" x14ac:dyDescent="0.25">
      <c r="A27" s="228">
        <v>8</v>
      </c>
      <c r="B27" s="410">
        <v>40695</v>
      </c>
      <c r="C27" s="423" t="s">
        <v>439</v>
      </c>
      <c r="D27" s="407">
        <v>61</v>
      </c>
      <c r="E27" s="407">
        <v>617</v>
      </c>
      <c r="F27" s="228"/>
      <c r="G27" s="407">
        <v>1</v>
      </c>
      <c r="H27" s="421" t="s">
        <v>55</v>
      </c>
      <c r="I27" s="228"/>
      <c r="J27" s="230" t="s">
        <v>853</v>
      </c>
      <c r="K27" s="407" t="s">
        <v>440</v>
      </c>
      <c r="L27" s="424">
        <v>1044</v>
      </c>
      <c r="M27" s="413">
        <v>10</v>
      </c>
      <c r="N27" s="409">
        <f t="shared" ref="N27:N34" si="1">IF(M27=0,"N/A",+L27/M27)</f>
        <v>104.4</v>
      </c>
      <c r="O27" s="1624">
        <f t="shared" ref="O27:O34" si="2">IF(M27=0,"N/A",+N27/12)</f>
        <v>8.7000000000000011</v>
      </c>
      <c r="P27" s="422">
        <v>6</v>
      </c>
      <c r="Q27" s="422">
        <v>3</v>
      </c>
      <c r="R27" s="409">
        <f t="shared" ref="R27:R34" si="3">IF(M27=0,"N/A",+N27*P27+O27*Q27)</f>
        <v>652.50000000000011</v>
      </c>
      <c r="S27" s="409">
        <f t="shared" si="0"/>
        <v>391.49999999999989</v>
      </c>
    </row>
    <row r="28" spans="1:19" ht="13.5" x14ac:dyDescent="0.25">
      <c r="A28" s="228">
        <v>9</v>
      </c>
      <c r="B28" s="410">
        <v>39443</v>
      </c>
      <c r="C28" s="423" t="s">
        <v>439</v>
      </c>
      <c r="D28" s="407">
        <v>61</v>
      </c>
      <c r="E28" s="407">
        <v>617</v>
      </c>
      <c r="F28" s="230"/>
      <c r="G28" s="407">
        <v>1</v>
      </c>
      <c r="H28" s="421" t="s">
        <v>158</v>
      </c>
      <c r="I28" s="426"/>
      <c r="J28" s="230"/>
      <c r="K28" s="407" t="s">
        <v>440</v>
      </c>
      <c r="L28" s="424">
        <v>3750</v>
      </c>
      <c r="M28" s="413">
        <v>10</v>
      </c>
      <c r="N28" s="409">
        <f t="shared" si="1"/>
        <v>375</v>
      </c>
      <c r="O28" s="1624">
        <f t="shared" si="2"/>
        <v>31.25</v>
      </c>
      <c r="P28" s="422">
        <v>9</v>
      </c>
      <c r="Q28" s="422">
        <v>9</v>
      </c>
      <c r="R28" s="409">
        <f t="shared" si="3"/>
        <v>3656.25</v>
      </c>
      <c r="S28" s="409">
        <f t="shared" si="0"/>
        <v>93.75</v>
      </c>
    </row>
    <row r="29" spans="1:19" ht="13.5" x14ac:dyDescent="0.25">
      <c r="A29" s="228">
        <v>10</v>
      </c>
      <c r="B29" s="410">
        <v>39443</v>
      </c>
      <c r="C29" s="423" t="s">
        <v>439</v>
      </c>
      <c r="D29" s="407">
        <v>61</v>
      </c>
      <c r="E29" s="407">
        <v>617</v>
      </c>
      <c r="F29" s="411"/>
      <c r="G29" s="407">
        <v>1</v>
      </c>
      <c r="H29" s="411" t="s">
        <v>18</v>
      </c>
      <c r="I29" s="411"/>
      <c r="J29" s="407" t="s">
        <v>19</v>
      </c>
      <c r="K29" s="407" t="s">
        <v>440</v>
      </c>
      <c r="L29" s="412">
        <v>5628.32</v>
      </c>
      <c r="M29" s="413">
        <v>10</v>
      </c>
      <c r="N29" s="409">
        <f t="shared" si="1"/>
        <v>562.83199999999999</v>
      </c>
      <c r="O29" s="1624">
        <f t="shared" si="2"/>
        <v>46.902666666666669</v>
      </c>
      <c r="P29" s="422">
        <v>9</v>
      </c>
      <c r="Q29" s="422">
        <v>9</v>
      </c>
      <c r="R29" s="409">
        <f t="shared" si="3"/>
        <v>5487.6120000000001</v>
      </c>
      <c r="S29" s="409">
        <f t="shared" si="0"/>
        <v>140.70799999999963</v>
      </c>
    </row>
    <row r="30" spans="1:19" ht="15" x14ac:dyDescent="0.3">
      <c r="A30" s="228">
        <v>11</v>
      </c>
      <c r="B30" s="248">
        <v>41017</v>
      </c>
      <c r="C30" s="423" t="s">
        <v>439</v>
      </c>
      <c r="D30" s="249">
        <v>61</v>
      </c>
      <c r="E30" s="503">
        <v>617</v>
      </c>
      <c r="F30" s="250"/>
      <c r="G30" s="251">
        <v>1</v>
      </c>
      <c r="H30" s="252" t="s">
        <v>971</v>
      </c>
      <c r="I30" s="253"/>
      <c r="J30" s="253"/>
      <c r="K30" s="407" t="s">
        <v>440</v>
      </c>
      <c r="L30" s="254">
        <v>4170</v>
      </c>
      <c r="M30" s="255">
        <v>10</v>
      </c>
      <c r="N30" s="101">
        <f t="shared" si="1"/>
        <v>417</v>
      </c>
      <c r="O30" s="1660">
        <f t="shared" si="2"/>
        <v>34.75</v>
      </c>
      <c r="P30" s="187">
        <v>5</v>
      </c>
      <c r="Q30" s="187">
        <v>4</v>
      </c>
      <c r="R30" s="101">
        <f t="shared" si="3"/>
        <v>2224</v>
      </c>
      <c r="S30" s="101">
        <f t="shared" si="0"/>
        <v>1946</v>
      </c>
    </row>
    <row r="31" spans="1:19" ht="15" x14ac:dyDescent="0.3">
      <c r="A31" s="228">
        <v>12</v>
      </c>
      <c r="B31" s="125">
        <v>42669</v>
      </c>
      <c r="C31" s="423" t="s">
        <v>439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101">
        <f t="shared" si="1"/>
        <v>1222.3133333333333</v>
      </c>
      <c r="O31" s="1660">
        <f t="shared" si="2"/>
        <v>101.85944444444443</v>
      </c>
      <c r="P31" s="187"/>
      <c r="Q31" s="187">
        <v>11</v>
      </c>
      <c r="R31" s="101">
        <f t="shared" si="3"/>
        <v>1120.4538888888887</v>
      </c>
      <c r="S31" s="101">
        <f t="shared" si="0"/>
        <v>2546.4861111111113</v>
      </c>
    </row>
    <row r="32" spans="1:19" ht="15" x14ac:dyDescent="0.3">
      <c r="A32" s="228">
        <v>13</v>
      </c>
      <c r="B32" s="125">
        <v>42445</v>
      </c>
      <c r="C32" s="423" t="s">
        <v>439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f t="shared" si="1"/>
        <v>10183.333333333334</v>
      </c>
      <c r="O32" s="1660">
        <f t="shared" si="2"/>
        <v>848.6111111111112</v>
      </c>
      <c r="P32" s="187">
        <v>1</v>
      </c>
      <c r="Q32" s="187">
        <v>6</v>
      </c>
      <c r="R32" s="101">
        <f t="shared" si="3"/>
        <v>15275</v>
      </c>
      <c r="S32" s="101">
        <f>IF(M32=0,"N/A",+L32-R32)</f>
        <v>15275</v>
      </c>
    </row>
    <row r="33" spans="1:20" ht="15" x14ac:dyDescent="0.3">
      <c r="A33" s="228">
        <v>14</v>
      </c>
      <c r="B33" s="125">
        <v>42788</v>
      </c>
      <c r="C33" s="423" t="s">
        <v>439</v>
      </c>
      <c r="D33" s="85">
        <v>61</v>
      </c>
      <c r="E33" s="85" t="s">
        <v>1723</v>
      </c>
      <c r="F33" s="85"/>
      <c r="G33" s="85">
        <v>1</v>
      </c>
      <c r="H33" s="87" t="s">
        <v>1717</v>
      </c>
      <c r="I33" s="87"/>
      <c r="J33" s="85" t="s">
        <v>1718</v>
      </c>
      <c r="K33" s="85" t="s">
        <v>1601</v>
      </c>
      <c r="L33" s="111">
        <v>8694</v>
      </c>
      <c r="M33" s="112">
        <v>10</v>
      </c>
      <c r="N33" s="101">
        <f t="shared" si="1"/>
        <v>869.4</v>
      </c>
      <c r="O33" s="1660">
        <f t="shared" si="2"/>
        <v>72.45</v>
      </c>
      <c r="P33" s="187"/>
      <c r="Q33" s="187">
        <v>7</v>
      </c>
      <c r="R33" s="101">
        <f t="shared" si="3"/>
        <v>507.15000000000003</v>
      </c>
      <c r="S33" s="101">
        <f>IF(M33=0,"N/A",+L33-R33)</f>
        <v>8186.85</v>
      </c>
    </row>
    <row r="34" spans="1:20" ht="15" x14ac:dyDescent="0.3">
      <c r="A34" s="228">
        <v>15</v>
      </c>
      <c r="B34" s="125">
        <v>42800</v>
      </c>
      <c r="C34" s="423" t="s">
        <v>439</v>
      </c>
      <c r="D34" s="85">
        <v>61</v>
      </c>
      <c r="E34" s="85" t="s">
        <v>1756</v>
      </c>
      <c r="F34" s="85"/>
      <c r="G34" s="85">
        <v>1</v>
      </c>
      <c r="H34" s="87" t="s">
        <v>1757</v>
      </c>
      <c r="I34" s="87"/>
      <c r="J34" s="85"/>
      <c r="K34" s="85" t="s">
        <v>1601</v>
      </c>
      <c r="L34" s="111">
        <v>16192.31</v>
      </c>
      <c r="M34" s="112">
        <v>10</v>
      </c>
      <c r="N34" s="101">
        <f t="shared" si="1"/>
        <v>1619.231</v>
      </c>
      <c r="O34" s="1660">
        <f t="shared" si="2"/>
        <v>134.93591666666666</v>
      </c>
      <c r="P34" s="187"/>
      <c r="Q34" s="187">
        <v>6</v>
      </c>
      <c r="R34" s="101">
        <f t="shared" si="3"/>
        <v>809.61549999999988</v>
      </c>
      <c r="S34" s="101">
        <f>IF(M34=0,"N/A",+L34-R34)</f>
        <v>15382.6945</v>
      </c>
    </row>
    <row r="35" spans="1:20" ht="13.5" x14ac:dyDescent="0.25">
      <c r="A35" s="427"/>
      <c r="B35" s="428"/>
      <c r="C35" s="429"/>
      <c r="D35" s="417"/>
      <c r="E35" s="417"/>
      <c r="F35" s="430"/>
      <c r="G35" s="417"/>
      <c r="H35" s="431"/>
      <c r="I35" s="432"/>
      <c r="J35" s="416"/>
      <c r="K35" s="407"/>
      <c r="L35" s="433">
        <f>SUM(L20:L31)</f>
        <v>113994.29999999999</v>
      </c>
      <c r="M35" s="433"/>
      <c r="N35" s="433">
        <f>SUM(N20:N31)</f>
        <v>12150.545333333333</v>
      </c>
      <c r="O35" s="433">
        <f>SUM(O20:O34)</f>
        <v>2068.5424722222224</v>
      </c>
      <c r="P35" s="433"/>
      <c r="Q35" s="433"/>
      <c r="R35" s="433">
        <f>SUM(R20:R31)</f>
        <v>71742.772555555552</v>
      </c>
      <c r="S35" s="433">
        <f>SUM(S20:S31)</f>
        <v>42251.527444444444</v>
      </c>
      <c r="T35" s="18"/>
    </row>
    <row r="36" spans="1:20" ht="13.5" x14ac:dyDescent="0.25">
      <c r="A36" s="37"/>
      <c r="B36" s="434"/>
      <c r="C36" s="435"/>
      <c r="D36" s="436"/>
      <c r="E36" s="436"/>
      <c r="F36" s="437"/>
      <c r="G36" s="436"/>
      <c r="H36" s="438"/>
      <c r="I36" s="439"/>
      <c r="J36" s="440"/>
      <c r="K36" s="496"/>
      <c r="L36" s="442"/>
      <c r="M36" s="443"/>
      <c r="N36" s="444"/>
      <c r="O36" s="444"/>
      <c r="P36" s="445"/>
      <c r="Q36" s="445"/>
      <c r="R36" s="446"/>
      <c r="S36" s="447"/>
    </row>
    <row r="37" spans="1:20" ht="13.5" x14ac:dyDescent="0.25">
      <c r="A37" s="37"/>
      <c r="B37" s="434"/>
      <c r="C37" s="435"/>
      <c r="D37" s="1644">
        <v>611</v>
      </c>
      <c r="E37" s="1644">
        <v>134.94</v>
      </c>
      <c r="F37" s="437"/>
      <c r="G37" s="436"/>
      <c r="H37" s="438"/>
      <c r="I37" s="439"/>
      <c r="J37" s="440"/>
      <c r="K37" s="441"/>
      <c r="L37" s="442"/>
      <c r="M37" s="443"/>
      <c r="N37" s="444"/>
      <c r="O37" s="444"/>
      <c r="P37" s="445"/>
      <c r="Q37" s="445"/>
      <c r="R37" s="446"/>
      <c r="S37" s="447"/>
    </row>
    <row r="38" spans="1:20" ht="13.5" x14ac:dyDescent="0.25">
      <c r="A38" s="37"/>
      <c r="B38" s="434"/>
      <c r="C38" s="435"/>
      <c r="D38" s="1644">
        <v>613</v>
      </c>
      <c r="E38" s="1640">
        <v>317.08</v>
      </c>
      <c r="F38" s="437"/>
      <c r="G38" s="436"/>
      <c r="H38" s="438"/>
      <c r="I38" s="439"/>
      <c r="J38" s="440"/>
      <c r="K38" s="441"/>
      <c r="L38" s="442"/>
      <c r="M38" s="443"/>
      <c r="N38" s="1771"/>
      <c r="O38" s="444"/>
      <c r="P38" s="445"/>
      <c r="Q38" s="445"/>
      <c r="R38" s="446"/>
      <c r="S38" s="447"/>
    </row>
    <row r="39" spans="1:20" ht="13.5" x14ac:dyDescent="0.25">
      <c r="A39" s="37"/>
      <c r="B39" s="434"/>
      <c r="C39" s="435"/>
      <c r="D39" s="1644">
        <v>614</v>
      </c>
      <c r="E39" s="1640">
        <v>1422.47</v>
      </c>
      <c r="F39" s="437"/>
      <c r="G39" s="436"/>
      <c r="H39" s="438"/>
      <c r="I39" s="439"/>
      <c r="J39" s="440"/>
      <c r="K39" s="441"/>
      <c r="L39" s="442"/>
      <c r="M39" s="443"/>
      <c r="N39" s="444"/>
      <c r="O39" s="444"/>
      <c r="P39" s="445"/>
      <c r="Q39" s="445"/>
      <c r="R39" s="446"/>
      <c r="S39" s="447"/>
    </row>
    <row r="40" spans="1:20" x14ac:dyDescent="0.2">
      <c r="A40" s="418"/>
      <c r="B40" s="418"/>
      <c r="C40" s="418"/>
      <c r="D40" s="1645">
        <v>617</v>
      </c>
      <c r="E40" s="1772">
        <v>121.6</v>
      </c>
      <c r="F40" s="420"/>
      <c r="G40" s="439"/>
      <c r="H40" s="420"/>
      <c r="I40" s="439"/>
      <c r="J40" s="418"/>
      <c r="K40" s="441"/>
      <c r="L40" s="418"/>
      <c r="M40" s="418"/>
      <c r="N40" s="418"/>
      <c r="O40" s="418"/>
      <c r="P40" s="418"/>
      <c r="Q40" s="418"/>
      <c r="R40" s="418"/>
      <c r="S40" s="418"/>
    </row>
    <row r="41" spans="1:20" x14ac:dyDescent="0.2">
      <c r="A41" s="418"/>
      <c r="B41" s="418"/>
      <c r="C41" s="418"/>
      <c r="D41" s="1645">
        <v>619</v>
      </c>
      <c r="E41" s="1646">
        <v>72.45</v>
      </c>
      <c r="F41" s="420"/>
      <c r="G41" s="439"/>
      <c r="H41" s="420"/>
      <c r="I41" s="439"/>
      <c r="J41" s="418"/>
      <c r="K41" s="440"/>
      <c r="L41" s="440"/>
      <c r="M41" s="418"/>
      <c r="N41" s="418"/>
      <c r="O41" s="418"/>
      <c r="P41" s="418"/>
      <c r="Q41" s="418"/>
      <c r="R41" s="418"/>
      <c r="S41" s="418"/>
    </row>
    <row r="42" spans="1:20" x14ac:dyDescent="0.2">
      <c r="A42" s="418"/>
      <c r="B42" s="418"/>
      <c r="C42" s="418"/>
      <c r="D42" s="1645"/>
      <c r="E42" s="1770">
        <f>SUM(E37:E41)</f>
        <v>2068.54</v>
      </c>
      <c r="F42" s="418"/>
      <c r="G42" s="418"/>
      <c r="H42" s="418"/>
      <c r="I42" s="418"/>
      <c r="J42" s="418"/>
      <c r="K42" s="440"/>
      <c r="L42" s="440"/>
      <c r="M42" s="440"/>
      <c r="N42" s="418"/>
      <c r="O42" s="418"/>
      <c r="P42" s="418"/>
      <c r="Q42" s="418"/>
      <c r="R42" s="418"/>
      <c r="S42" s="418"/>
    </row>
    <row r="43" spans="1:20" x14ac:dyDescent="0.2">
      <c r="A43" s="418"/>
      <c r="B43" s="418"/>
      <c r="C43" s="10"/>
      <c r="D43" s="10"/>
      <c r="E43" s="10"/>
      <c r="F43" s="418"/>
      <c r="G43" s="1981"/>
      <c r="H43" s="1981"/>
      <c r="I43" s="418"/>
      <c r="J43" s="440"/>
      <c r="K43" s="491"/>
      <c r="L43" s="440"/>
      <c r="M43" s="440"/>
      <c r="N43" s="418"/>
      <c r="O43" s="440"/>
      <c r="P43" s="418"/>
      <c r="Q43" s="418"/>
      <c r="R43" s="418"/>
      <c r="S43" s="418"/>
    </row>
    <row r="44" spans="1:20" x14ac:dyDescent="0.2">
      <c r="K44" s="440"/>
      <c r="L44" s="3"/>
      <c r="R44" s="1623"/>
    </row>
    <row r="45" spans="1:20" x14ac:dyDescent="0.2">
      <c r="K45" s="3"/>
      <c r="L45" s="3"/>
    </row>
    <row r="46" spans="1:20" x14ac:dyDescent="0.2">
      <c r="K46" s="3"/>
      <c r="L46" s="3"/>
    </row>
    <row r="48" spans="1:20" ht="12" customHeight="1" x14ac:dyDescent="0.2">
      <c r="A48" s="45"/>
      <c r="B48" s="45"/>
      <c r="C48" s="45"/>
      <c r="D48" s="45"/>
      <c r="E48" s="45"/>
      <c r="F48" s="45"/>
      <c r="G48" s="45"/>
      <c r="H48" s="58"/>
      <c r="I48" s="45"/>
      <c r="J48" s="45"/>
      <c r="K48" s="45"/>
      <c r="L48" s="45"/>
      <c r="M48" s="45"/>
      <c r="N48" s="15"/>
      <c r="O48" s="14"/>
      <c r="P48" s="1048"/>
      <c r="Q48" s="1048"/>
      <c r="R48" s="1048"/>
      <c r="S48" s="1048"/>
    </row>
    <row r="49" spans="1:19" x14ac:dyDescent="0.2">
      <c r="A49" s="1973" t="s">
        <v>51</v>
      </c>
      <c r="B49" s="1973"/>
      <c r="C49" s="1973"/>
      <c r="D49" s="1973"/>
      <c r="E49" s="1973"/>
      <c r="F49" s="1973"/>
      <c r="G49" s="1973"/>
      <c r="H49" s="1202"/>
      <c r="I49" s="1974" t="s">
        <v>1620</v>
      </c>
      <c r="J49" s="1974"/>
      <c r="K49" s="1974"/>
      <c r="L49" s="1974"/>
      <c r="M49" s="1974"/>
      <c r="O49" s="34"/>
      <c r="P49" s="1973" t="s">
        <v>1621</v>
      </c>
      <c r="Q49" s="1973"/>
      <c r="R49" s="1973"/>
      <c r="S49" s="1973"/>
    </row>
    <row r="50" spans="1:19" x14ac:dyDescent="0.2">
      <c r="H50" s="58"/>
      <c r="L50" s="3"/>
      <c r="M50" s="3"/>
    </row>
    <row r="64" spans="1:19" x14ac:dyDescent="0.2">
      <c r="C64" s="10"/>
      <c r="D64" s="10"/>
      <c r="E64" s="10"/>
      <c r="G64" s="1981"/>
      <c r="H64" s="1981"/>
      <c r="J64" s="3"/>
      <c r="L64" s="3"/>
    </row>
    <row r="65" spans="11:11" x14ac:dyDescent="0.2">
      <c r="K65" s="3"/>
    </row>
  </sheetData>
  <mergeCells count="10">
    <mergeCell ref="A12:S12"/>
    <mergeCell ref="G64:H64"/>
    <mergeCell ref="A16:S16"/>
    <mergeCell ref="A49:G49"/>
    <mergeCell ref="I49:M49"/>
    <mergeCell ref="P49:S49"/>
    <mergeCell ref="G43:H43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2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113</vt:i4>
      </vt:variant>
      <vt:variant>
        <vt:lpstr>Rangos con nombre</vt:lpstr>
      </vt:variant>
      <vt:variant>
        <vt:i4>8</vt:i4>
      </vt:variant>
    </vt:vector>
  </HeadingPairs>
  <TitlesOfParts>
    <vt:vector size="121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2017-09-13T17:20:18Z</cp:lastPrinted>
  <dcterms:created xsi:type="dcterms:W3CDTF">1996-11-27T10:00:04Z</dcterms:created>
  <dcterms:modified xsi:type="dcterms:W3CDTF">2018-01-05T19:06:00Z</dcterms:modified>
</cp:coreProperties>
</file>