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ESTADOS FINALES\"/>
    </mc:Choice>
  </mc:AlternateContent>
  <bookViews>
    <workbookView xWindow="0" yWindow="0" windowWidth="20490" windowHeight="7755"/>
  </bookViews>
  <sheets>
    <sheet name="ESF - Situación Financier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7" i="1" s="1"/>
  <c r="R34" i="1"/>
  <c r="D34" i="1"/>
  <c r="H34" i="1" s="1"/>
  <c r="R33" i="1"/>
  <c r="D33" i="1"/>
  <c r="H33" i="1" s="1"/>
  <c r="R32" i="1"/>
  <c r="D32" i="1"/>
  <c r="H32" i="1" s="1"/>
  <c r="I29" i="1"/>
  <c r="F27" i="1"/>
  <c r="F29" i="1" s="1"/>
  <c r="R26" i="1"/>
  <c r="D26" i="1"/>
  <c r="H26" i="1" s="1"/>
  <c r="R25" i="1"/>
  <c r="D25" i="1"/>
  <c r="H25" i="1" s="1"/>
  <c r="R24" i="1"/>
  <c r="D24" i="1"/>
  <c r="D27" i="1" s="1"/>
  <c r="F20" i="1"/>
  <c r="F18" i="1"/>
  <c r="R17" i="1"/>
  <c r="D17" i="1"/>
  <c r="H17" i="1" s="1"/>
  <c r="R16" i="1"/>
  <c r="R37" i="1" s="1"/>
  <c r="D16" i="1"/>
  <c r="H16" i="1" s="1"/>
  <c r="R15" i="1"/>
  <c r="F13" i="1"/>
  <c r="R12" i="1"/>
  <c r="D12" i="1"/>
  <c r="H12" i="1" s="1"/>
  <c r="R11" i="1"/>
  <c r="D11" i="1"/>
  <c r="H11" i="1" s="1"/>
  <c r="R10" i="1"/>
  <c r="D10" i="1"/>
  <c r="D13" i="1" s="1"/>
  <c r="H13" i="1" s="1"/>
  <c r="H9" i="1"/>
  <c r="D9" i="1"/>
  <c r="I33" i="1" l="1"/>
  <c r="D35" i="1"/>
  <c r="D18" i="1"/>
  <c r="H18" i="1" s="1"/>
  <c r="I32" i="1"/>
  <c r="H27" i="1"/>
  <c r="D29" i="1"/>
  <c r="H29" i="1" s="1"/>
  <c r="D37" i="1"/>
  <c r="H10" i="1"/>
  <c r="H24" i="1"/>
  <c r="D20" i="1" l="1"/>
  <c r="H20" i="1" s="1"/>
  <c r="H35" i="1"/>
  <c r="I35" i="1"/>
  <c r="H37" i="1"/>
</calcChain>
</file>

<file path=xl/sharedStrings.xml><?xml version="1.0" encoding="utf-8"?>
<sst xmlns="http://schemas.openxmlformats.org/spreadsheetml/2006/main" count="41" uniqueCount="41">
  <si>
    <t>JARDIN BOTANICO NACIONAL</t>
  </si>
  <si>
    <t>Estado de Situación Financiera</t>
  </si>
  <si>
    <t>Al 31 de Diciembre de 2021 y 2020</t>
  </si>
  <si>
    <t>(Valores en RD$)</t>
  </si>
  <si>
    <t>Variacion</t>
  </si>
  <si>
    <t>Activos</t>
  </si>
  <si>
    <t>Activos corrientes</t>
  </si>
  <si>
    <t>Efectivo y equivalentes de efectivo (Nota 7)</t>
  </si>
  <si>
    <t>Cuenta por cobrar a corto plazo (Notas 8)</t>
  </si>
  <si>
    <t>Inventarios (Nota 9)</t>
  </si>
  <si>
    <t>Pagos anticipados (Nota 10)</t>
  </si>
  <si>
    <t>Total activos corrientes</t>
  </si>
  <si>
    <t>Activos no corrientes</t>
  </si>
  <si>
    <t>Propiedad, planta y equipo neto (Nota 11)</t>
  </si>
  <si>
    <t xml:space="preserve">Activos intangibles (Nota 12) </t>
  </si>
  <si>
    <t>Total activos no corrientes</t>
  </si>
  <si>
    <t>Total activos</t>
  </si>
  <si>
    <t xml:space="preserve"> </t>
  </si>
  <si>
    <t>Pasivos</t>
  </si>
  <si>
    <t>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</si>
  <si>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</si>
  <si>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</si>
  <si>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</si>
  <si>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</si>
  <si>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 xml:space="preserve">Total pasivos </t>
  </si>
  <si>
    <t>Activos Netos/Patrimonio (Nota 16)</t>
  </si>
  <si>
    <t>Capital</t>
  </si>
  <si>
    <t>Resultados positivos (ahorro) / negativo (desahorro)</t>
  </si>
  <si>
    <t xml:space="preserve">Resultados acumulados </t>
  </si>
  <si>
    <t>Total activos netos/patrimonio</t>
  </si>
  <si>
    <t>Total pasivos y activos netos/patrimonio</t>
  </si>
  <si>
    <t>Las notas en las páginas 7 a 22 son parte integral de estos Estados Financieros.</t>
  </si>
  <si>
    <t>____________________________</t>
  </si>
  <si>
    <t>__________________________</t>
  </si>
  <si>
    <t>Lic. Richard Rodriguez Toribio</t>
  </si>
  <si>
    <t xml:space="preserve">       Lic. Nestina Contreras</t>
  </si>
  <si>
    <t xml:space="preserve">    Enc. Division de Contabilidad</t>
  </si>
  <si>
    <t xml:space="preserve">   Enc. Departamento Financiero</t>
  </si>
  <si>
    <t xml:space="preserve">                                                   _____________________</t>
  </si>
  <si>
    <t xml:space="preserve">                             Ing. Pedro N. Suarez</t>
  </si>
  <si>
    <t xml:space="preserve">                                                                   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</si>
</sst>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</font>
    <font>
      <b/>
      <sz val="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  <font>
      <b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5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9" fontId="6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left" vertical="center"/>
    </xf>
    <xf numFmtId="41" fontId="3" fillId="0" borderId="0" xfId="0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3" fillId="0" borderId="0" xfId="0" applyNumberFormat="1" applyFont="1" applyAlignment="1">
      <alignment horizontal="left" vertical="center"/>
    </xf>
    <xf numFmtId="0" fontId="3" fillId="0" borderId="0" xfId="0" applyFont="1"/>
    <xf numFmtId="164" fontId="3" fillId="0" borderId="0" xfId="0" applyNumberFormat="1" applyFont="1"/>
    <xf numFmtId="41" fontId="3" fillId="0" borderId="0" xfId="0" applyNumberFormat="1" applyFont="1"/>
    <xf numFmtId="37" fontId="3" fillId="0" borderId="0" xfId="0" applyNumberFormat="1" applyFont="1"/>
    <xf numFmtId="43" fontId="3" fillId="0" borderId="0" xfId="0" applyNumberFormat="1" applyFont="1"/>
    <xf numFmtId="43" fontId="0" fillId="0" borderId="0" xfId="0" applyNumberFormat="1" applyFont="1"/>
    <xf numFmtId="164" fontId="3" fillId="0" borderId="1" xfId="0" applyNumberFormat="1" applyFont="1" applyBorder="1"/>
    <xf numFmtId="0" fontId="8" fillId="0" borderId="0" xfId="0" applyFont="1"/>
    <xf numFmtId="164" fontId="6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43" fontId="6" fillId="0" borderId="0" xfId="0" applyNumberFormat="1" applyFont="1" applyAlignment="1">
      <alignment horizontal="left" vertical="center"/>
    </xf>
    <xf numFmtId="43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43" fontId="6" fillId="0" borderId="3" xfId="0" applyNumberFormat="1" applyFont="1" applyBorder="1" applyAlignment="1">
      <alignment horizontal="left" vertical="center"/>
    </xf>
    <xf numFmtId="41" fontId="9" fillId="0" borderId="0" xfId="0" applyNumberFormat="1" applyFont="1" applyAlignment="1">
      <alignment horizontal="left" vertical="center"/>
    </xf>
    <xf numFmtId="43" fontId="6" fillId="0" borderId="4" xfId="0" applyNumberFormat="1" applyFont="1" applyBorder="1" applyAlignment="1">
      <alignment vertical="center"/>
    </xf>
    <xf numFmtId="43" fontId="9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43" fontId="6" fillId="0" borderId="0" xfId="0" applyNumberFormat="1" applyFont="1" applyAlignment="1">
      <alignment horizontal="left" vertical="top"/>
    </xf>
    <xf numFmtId="164" fontId="6" fillId="0" borderId="4" xfId="0" applyNumberFormat="1" applyFont="1" applyBorder="1" applyAlignment="1">
      <alignment vertical="center"/>
    </xf>
    <xf numFmtId="43" fontId="10" fillId="0" borderId="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2021%20CON%20SUS%20NOTAS%20ACTUALIZADAS%20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CANP-Cambio Patrimonio"/>
      <sheetName val="EFE-Flujo de Efectivo"/>
      <sheetName val="Estado de comparacion presu"/>
      <sheetName val="Not 7 efectivo y equivalentes"/>
      <sheetName val="Not 8 cuentas por cobrar"/>
      <sheetName val="Not 9 Inventarios"/>
      <sheetName val="Not 10 pagos anticipados"/>
      <sheetName val="Not 11 Propiedad planta y eq"/>
      <sheetName val="Not 12 activos intangibles "/>
      <sheetName val="Not 13Cuentas x pagar a corto p"/>
      <sheetName val="Not 14  retenciones y acum"/>
      <sheetName val="Not 15 otros pasivos corrientes"/>
      <sheetName val="Nota 16 patrimonio"/>
      <sheetName val="Not 17 ingresos"/>
      <sheetName val="Not 18 sueldos, y benefic"/>
      <sheetName val="Not 19 subv y pagos por tran"/>
      <sheetName val="Not 20 suministros y materiales"/>
      <sheetName val="Not 21 gasto de depreciacion"/>
      <sheetName val="Not 22 otros gastos"/>
      <sheetName val="Hoja2"/>
      <sheetName val="Hoja3"/>
    </sheetNames>
    <sheetDataSet>
      <sheetData sheetId="0"/>
      <sheetData sheetId="1">
        <row r="21">
          <cell r="D21">
            <v>20457135.519999981</v>
          </cell>
        </row>
      </sheetData>
      <sheetData sheetId="2"/>
      <sheetData sheetId="3"/>
      <sheetData sheetId="4"/>
      <sheetData sheetId="5">
        <row r="15">
          <cell r="D15">
            <v>93602196.219999999</v>
          </cell>
        </row>
      </sheetData>
      <sheetData sheetId="6">
        <row r="9">
          <cell r="C9">
            <v>91871.08</v>
          </cell>
        </row>
      </sheetData>
      <sheetData sheetId="7">
        <row r="7">
          <cell r="C7">
            <v>180484.24</v>
          </cell>
        </row>
      </sheetData>
      <sheetData sheetId="8"/>
      <sheetData sheetId="9">
        <row r="14">
          <cell r="P14">
            <v>6636224568.2000008</v>
          </cell>
        </row>
      </sheetData>
      <sheetData sheetId="10">
        <row r="7">
          <cell r="B7">
            <v>838096.1</v>
          </cell>
        </row>
      </sheetData>
      <sheetData sheetId="11">
        <row r="42">
          <cell r="B42">
            <v>10311726.919999998</v>
          </cell>
        </row>
      </sheetData>
      <sheetData sheetId="12">
        <row r="7">
          <cell r="C7">
            <v>90780</v>
          </cell>
        </row>
      </sheetData>
      <sheetData sheetId="13">
        <row r="15">
          <cell r="C15">
            <v>23800</v>
          </cell>
        </row>
      </sheetData>
      <sheetData sheetId="14">
        <row r="5">
          <cell r="B5">
            <v>6575605212.5900002</v>
          </cell>
        </row>
        <row r="6">
          <cell r="B6">
            <v>123098676.98</v>
          </cell>
        </row>
        <row r="7">
          <cell r="B7">
            <v>1479493.33</v>
          </cell>
        </row>
        <row r="8">
          <cell r="B8"/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Y999"/>
  <sheetViews>
    <sheetView showGridLines="0" tabSelected="1" workbookViewId="0">
      <selection activeCell="K42" sqref="K42"/>
    </sheetView>
  </sheetViews>
  <sheetFormatPr baseColWidth="10" defaultColWidth="14.42578125" defaultRowHeight="15" customHeight="1" x14ac:dyDescent="0.25"/>
  <cols>
    <col min="1" max="1" width="1" style="3" customWidth="1"/>
    <col min="2" max="2" width="45.28515625" style="3" customWidth="1"/>
    <col min="3" max="3" width="1.7109375" style="3" customWidth="1"/>
    <col min="4" max="4" width="18.5703125" style="3" customWidth="1"/>
    <col min="5" max="5" width="1.7109375" style="3" customWidth="1"/>
    <col min="6" max="6" width="18.5703125" style="3" customWidth="1"/>
    <col min="7" max="7" width="3.7109375" style="3" customWidth="1"/>
    <col min="8" max="8" width="20.5703125" style="3" hidden="1" customWidth="1"/>
    <col min="9" max="9" width="15.28515625" style="3" hidden="1" customWidth="1"/>
    <col min="10" max="10" width="3.7109375" style="3" customWidth="1"/>
    <col min="11" max="11" width="15.85546875" style="3" customWidth="1"/>
    <col min="12" max="12" width="25.5703125" style="3" customWidth="1"/>
    <col min="13" max="15" width="11.42578125" style="3" customWidth="1"/>
    <col min="16" max="16" width="15.5703125" style="3" customWidth="1"/>
    <col min="17" max="17" width="14.42578125" style="3"/>
    <col min="18" max="18" width="23.28515625" style="3" customWidth="1"/>
    <col min="19" max="19" width="16.7109375" style="3" customWidth="1"/>
    <col min="20" max="20" width="20.28515625" style="3" customWidth="1"/>
    <col min="21" max="25" width="10" style="3" customWidth="1"/>
    <col min="26" max="16384" width="14.42578125" style="3"/>
  </cols>
  <sheetData>
    <row r="1" spans="1:25" ht="15.75" customHeight="1" x14ac:dyDescent="0.25">
      <c r="A1" s="48" t="s">
        <v>0</v>
      </c>
      <c r="B1" s="48"/>
      <c r="C1" s="48"/>
      <c r="D1" s="48"/>
      <c r="E1" s="48"/>
      <c r="F1" s="48"/>
      <c r="G1" s="1"/>
      <c r="H1" s="1"/>
      <c r="I1" s="1"/>
      <c r="J1" s="1"/>
      <c r="K1" s="1"/>
      <c r="L1" s="1"/>
      <c r="M1" s="1"/>
      <c r="N1" s="2"/>
      <c r="O1" s="48"/>
      <c r="P1" s="49"/>
      <c r="Q1" s="49"/>
      <c r="R1" s="49"/>
      <c r="S1" s="49"/>
      <c r="T1" s="49"/>
      <c r="U1" s="2"/>
      <c r="V1" s="2"/>
      <c r="W1" s="2"/>
      <c r="X1" s="2"/>
      <c r="Y1" s="2"/>
    </row>
    <row r="2" spans="1:25" ht="15.75" customHeight="1" x14ac:dyDescent="0.25">
      <c r="A2" s="48" t="s">
        <v>1</v>
      </c>
      <c r="B2" s="48"/>
      <c r="C2" s="48"/>
      <c r="D2" s="48"/>
      <c r="E2" s="48"/>
      <c r="F2" s="48"/>
      <c r="G2" s="1"/>
      <c r="H2" s="1"/>
      <c r="I2" s="1"/>
      <c r="J2" s="1"/>
      <c r="K2" s="1"/>
      <c r="L2" s="53"/>
      <c r="M2" s="54"/>
      <c r="N2" s="2"/>
      <c r="O2" s="48"/>
      <c r="P2" s="49"/>
      <c r="Q2" s="49"/>
      <c r="R2" s="49"/>
      <c r="S2" s="49"/>
      <c r="T2" s="49"/>
      <c r="U2" s="2"/>
      <c r="V2" s="2"/>
      <c r="W2" s="2"/>
      <c r="X2" s="2"/>
      <c r="Y2" s="2"/>
    </row>
    <row r="3" spans="1:25" ht="15.75" customHeight="1" x14ac:dyDescent="0.25">
      <c r="A3" s="48" t="s">
        <v>2</v>
      </c>
      <c r="B3" s="48"/>
      <c r="C3" s="48"/>
      <c r="D3" s="48"/>
      <c r="E3" s="48"/>
      <c r="F3" s="48"/>
      <c r="G3" s="1"/>
      <c r="H3" s="1"/>
      <c r="I3" s="1"/>
      <c r="J3" s="1"/>
      <c r="K3" s="1"/>
      <c r="L3" s="1"/>
      <c r="M3" s="1"/>
      <c r="N3" s="2"/>
      <c r="O3" s="48"/>
      <c r="P3" s="49"/>
      <c r="Q3" s="49"/>
      <c r="R3" s="49"/>
      <c r="S3" s="49"/>
      <c r="T3" s="49"/>
      <c r="U3" s="2"/>
      <c r="V3" s="2"/>
      <c r="W3" s="2"/>
      <c r="X3" s="2"/>
      <c r="Y3" s="2"/>
    </row>
    <row r="4" spans="1:25" ht="15.75" customHeight="1" x14ac:dyDescent="0.25">
      <c r="A4" s="48" t="s">
        <v>3</v>
      </c>
      <c r="B4" s="48"/>
      <c r="C4" s="48"/>
      <c r="D4" s="48"/>
      <c r="E4" s="48"/>
      <c r="F4" s="48"/>
      <c r="G4" s="1"/>
      <c r="H4" s="1"/>
      <c r="I4" s="1"/>
      <c r="J4" s="1"/>
      <c r="K4" s="1"/>
      <c r="L4" s="1"/>
      <c r="M4" s="1"/>
      <c r="N4" s="2"/>
      <c r="O4" s="48"/>
      <c r="P4" s="49"/>
      <c r="Q4" s="49"/>
      <c r="R4" s="49"/>
      <c r="S4" s="49"/>
      <c r="T4" s="49"/>
      <c r="U4" s="2"/>
      <c r="V4" s="2"/>
      <c r="W4" s="2"/>
      <c r="X4" s="2"/>
      <c r="Y4" s="2"/>
    </row>
    <row r="5" spans="1:25" ht="3" customHeight="1" x14ac:dyDescent="0.25">
      <c r="A5" s="1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1"/>
      <c r="P5" s="4"/>
      <c r="Q5" s="4"/>
      <c r="R5" s="1"/>
      <c r="S5" s="1"/>
      <c r="T5" s="1"/>
      <c r="U5" s="2"/>
      <c r="V5" s="2"/>
      <c r="W5" s="2"/>
      <c r="X5" s="2"/>
      <c r="Y5" s="2"/>
    </row>
    <row r="6" spans="1:25" ht="15" customHeight="1" x14ac:dyDescent="0.25">
      <c r="A6" s="1"/>
      <c r="B6" s="1"/>
      <c r="C6" s="1"/>
      <c r="D6" s="5">
        <v>2021</v>
      </c>
      <c r="E6" s="6"/>
      <c r="F6" s="5">
        <v>2020</v>
      </c>
      <c r="G6" s="1"/>
      <c r="H6" s="7" t="s">
        <v>4</v>
      </c>
      <c r="I6" s="1"/>
      <c r="J6" s="1"/>
      <c r="K6" s="1"/>
      <c r="L6" s="1"/>
      <c r="M6" s="1"/>
      <c r="N6" s="2"/>
      <c r="O6" s="1"/>
      <c r="P6" s="1"/>
      <c r="Q6" s="1"/>
      <c r="R6" s="5"/>
      <c r="S6" s="6"/>
      <c r="T6" s="5"/>
      <c r="U6" s="2"/>
      <c r="V6" s="2"/>
      <c r="W6" s="2"/>
      <c r="X6" s="2"/>
      <c r="Y6" s="2"/>
    </row>
    <row r="7" spans="1:25" ht="15" customHeight="1" x14ac:dyDescent="0.25">
      <c r="A7" s="8"/>
      <c r="B7" s="8" t="s">
        <v>5</v>
      </c>
      <c r="C7" s="9"/>
      <c r="D7" s="10"/>
      <c r="E7" s="11"/>
      <c r="F7" s="11"/>
      <c r="G7" s="1"/>
      <c r="H7" s="1"/>
      <c r="I7" s="1"/>
      <c r="J7" s="1"/>
      <c r="K7" s="1"/>
      <c r="L7" s="50"/>
      <c r="M7" s="49"/>
      <c r="N7" s="49"/>
      <c r="O7" s="49"/>
      <c r="P7" s="49"/>
      <c r="Q7" s="49"/>
      <c r="R7" s="49"/>
      <c r="S7" s="11"/>
      <c r="T7" s="11"/>
      <c r="U7" s="2"/>
      <c r="V7" s="2"/>
      <c r="W7" s="2"/>
      <c r="X7" s="2"/>
      <c r="Y7" s="2"/>
    </row>
    <row r="8" spans="1:25" ht="15" customHeight="1" x14ac:dyDescent="0.25">
      <c r="A8" s="8"/>
      <c r="B8" s="8" t="s">
        <v>6</v>
      </c>
      <c r="C8" s="9"/>
      <c r="D8" s="11"/>
      <c r="E8" s="11"/>
      <c r="F8" s="11"/>
      <c r="G8" s="1"/>
      <c r="H8" s="1"/>
      <c r="I8" s="1"/>
      <c r="J8" s="1"/>
      <c r="K8" s="1"/>
      <c r="L8" s="12"/>
      <c r="M8" s="12"/>
      <c r="N8" s="13"/>
      <c r="O8" s="8"/>
      <c r="P8" s="8"/>
      <c r="Q8" s="8"/>
      <c r="R8" s="10"/>
      <c r="S8" s="10"/>
      <c r="T8" s="11"/>
      <c r="U8" s="2"/>
      <c r="V8" s="2"/>
      <c r="W8" s="2"/>
      <c r="X8" s="2"/>
      <c r="Y8" s="2"/>
    </row>
    <row r="9" spans="1:25" ht="15" customHeight="1" x14ac:dyDescent="0.25">
      <c r="A9" s="1"/>
      <c r="B9" s="9" t="s">
        <v>7</v>
      </c>
      <c r="C9" s="1"/>
      <c r="D9" s="14">
        <f>+'[1]Not 7 efectivo y equivalentes'!D15</f>
        <v>93602196.219999999</v>
      </c>
      <c r="E9" s="15"/>
      <c r="F9" s="14">
        <v>61968637.43</v>
      </c>
      <c r="G9" s="1"/>
      <c r="H9" s="14">
        <f t="shared" ref="H9:H13" si="0">+D9-F9</f>
        <v>31633558.789999999</v>
      </c>
      <c r="I9" s="16"/>
      <c r="J9" s="1"/>
      <c r="K9" s="17"/>
      <c r="L9" s="18"/>
      <c r="M9" s="18"/>
      <c r="N9" s="19"/>
      <c r="O9" s="19"/>
      <c r="P9" s="19"/>
      <c r="Q9" s="19"/>
      <c r="R9" s="18"/>
      <c r="S9" s="20"/>
      <c r="T9" s="18"/>
      <c r="U9" s="2"/>
      <c r="V9" s="2"/>
      <c r="W9" s="2"/>
      <c r="X9" s="2"/>
      <c r="Y9" s="2"/>
    </row>
    <row r="10" spans="1:25" ht="15" customHeight="1" x14ac:dyDescent="0.25">
      <c r="A10" s="21"/>
      <c r="B10" s="9" t="s">
        <v>8</v>
      </c>
      <c r="C10" s="1"/>
      <c r="D10" s="22">
        <f>+'[1]Not 8 cuentas por cobrar'!C9</f>
        <v>91871.08</v>
      </c>
      <c r="E10" s="15"/>
      <c r="F10" s="22">
        <v>12979.92</v>
      </c>
      <c r="G10" s="21"/>
      <c r="H10" s="14">
        <f t="shared" si="0"/>
        <v>78891.16</v>
      </c>
      <c r="I10" s="23"/>
      <c r="J10" s="21"/>
      <c r="K10" s="24"/>
      <c r="L10" s="25"/>
      <c r="M10" s="25"/>
      <c r="N10" s="26"/>
      <c r="O10" s="25"/>
      <c r="P10" s="18"/>
      <c r="Q10" s="18"/>
      <c r="R10" s="18">
        <f t="shared" ref="R10:R12" si="1">SUM(L10:Q10)</f>
        <v>0</v>
      </c>
      <c r="S10" s="20"/>
      <c r="T10" s="25"/>
      <c r="U10" s="2"/>
      <c r="V10" s="2"/>
      <c r="W10" s="2"/>
      <c r="X10" s="2"/>
      <c r="Y10" s="2"/>
    </row>
    <row r="11" spans="1:25" ht="15" customHeight="1" x14ac:dyDescent="0.25">
      <c r="A11" s="1"/>
      <c r="B11" s="9" t="s">
        <v>9</v>
      </c>
      <c r="C11" s="1"/>
      <c r="D11" s="14">
        <f>+'[1]Not 9 Inventarios'!C7</f>
        <v>180484.24</v>
      </c>
      <c r="E11" s="15"/>
      <c r="F11" s="14">
        <v>228390.39</v>
      </c>
      <c r="G11" s="1"/>
      <c r="H11" s="14">
        <f t="shared" si="0"/>
        <v>-47906.150000000023</v>
      </c>
      <c r="I11" s="16"/>
      <c r="J11" s="1"/>
      <c r="K11" s="17"/>
      <c r="L11" s="18"/>
      <c r="M11" s="18"/>
      <c r="N11" s="19"/>
      <c r="O11" s="18"/>
      <c r="P11" s="18"/>
      <c r="Q11" s="18"/>
      <c r="R11" s="18">
        <f t="shared" si="1"/>
        <v>0</v>
      </c>
      <c r="S11" s="20"/>
      <c r="T11" s="18"/>
      <c r="U11" s="2"/>
      <c r="V11" s="2"/>
      <c r="W11" s="2"/>
      <c r="X11" s="2"/>
      <c r="Y11" s="2"/>
    </row>
    <row r="12" spans="1:25" ht="15" customHeight="1" x14ac:dyDescent="0.25">
      <c r="A12" s="21"/>
      <c r="B12" s="9" t="s">
        <v>10</v>
      </c>
      <c r="C12" s="1"/>
      <c r="D12" s="27">
        <f>+'[1]Not 10 pagos anticipados'!R18</f>
        <v>0</v>
      </c>
      <c r="E12" s="15"/>
      <c r="F12" s="27">
        <v>129915.33</v>
      </c>
      <c r="G12" s="28"/>
      <c r="H12" s="14">
        <f t="shared" si="0"/>
        <v>-129915.33</v>
      </c>
      <c r="I12" s="23"/>
      <c r="J12" s="21"/>
      <c r="K12" s="24"/>
      <c r="L12" s="25"/>
      <c r="M12" s="25"/>
      <c r="N12" s="26"/>
      <c r="O12" s="25"/>
      <c r="P12" s="18"/>
      <c r="Q12" s="18"/>
      <c r="R12" s="18">
        <f t="shared" si="1"/>
        <v>0</v>
      </c>
      <c r="S12" s="20"/>
      <c r="T12" s="25"/>
      <c r="U12" s="2"/>
      <c r="V12" s="2"/>
      <c r="W12" s="2"/>
      <c r="X12" s="2"/>
      <c r="Y12" s="2"/>
    </row>
    <row r="13" spans="1:25" ht="15.75" customHeight="1" thickBot="1" x14ac:dyDescent="0.3">
      <c r="A13" s="8"/>
      <c r="B13" s="8" t="s">
        <v>11</v>
      </c>
      <c r="C13" s="1"/>
      <c r="D13" s="29">
        <f>SUBTOTAL(9,D9:D12)</f>
        <v>93874551.539999992</v>
      </c>
      <c r="E13" s="15"/>
      <c r="F13" s="29">
        <f>SUBTOTAL(9,F9:F12)</f>
        <v>62339923.07</v>
      </c>
      <c r="G13" s="1"/>
      <c r="H13" s="30">
        <f t="shared" si="0"/>
        <v>31534628.469999991</v>
      </c>
      <c r="I13" s="16"/>
      <c r="J13" s="1"/>
      <c r="K13" s="17"/>
      <c r="L13" s="18"/>
      <c r="M13" s="18"/>
      <c r="N13" s="19"/>
      <c r="O13" s="31"/>
      <c r="P13" s="18"/>
      <c r="Q13" s="18"/>
      <c r="R13" s="18"/>
      <c r="S13" s="20"/>
      <c r="T13" s="32"/>
      <c r="U13" s="2"/>
      <c r="V13" s="2"/>
      <c r="W13" s="2"/>
      <c r="X13" s="2"/>
      <c r="Y13" s="2"/>
    </row>
    <row r="14" spans="1:25" ht="5.25" customHeight="1" thickTop="1" x14ac:dyDescent="0.25">
      <c r="A14" s="8"/>
      <c r="B14" s="1"/>
      <c r="C14" s="1"/>
      <c r="D14" s="33"/>
      <c r="E14" s="15"/>
      <c r="F14" s="33"/>
      <c r="G14" s="1"/>
      <c r="H14" s="1"/>
      <c r="I14" s="16"/>
      <c r="J14" s="1"/>
      <c r="K14" s="17"/>
      <c r="L14" s="18"/>
      <c r="M14" s="18"/>
      <c r="N14" s="19"/>
      <c r="O14" s="31"/>
      <c r="P14" s="18"/>
      <c r="Q14" s="18"/>
      <c r="R14" s="18"/>
      <c r="S14" s="20"/>
      <c r="T14" s="32"/>
      <c r="U14" s="2"/>
      <c r="V14" s="2"/>
      <c r="W14" s="2"/>
      <c r="X14" s="2"/>
      <c r="Y14" s="2"/>
    </row>
    <row r="15" spans="1:25" ht="15" customHeight="1" x14ac:dyDescent="0.25">
      <c r="A15" s="8"/>
      <c r="B15" s="8" t="s">
        <v>12</v>
      </c>
      <c r="C15" s="1"/>
      <c r="D15" s="14"/>
      <c r="E15" s="16"/>
      <c r="F15" s="14"/>
      <c r="G15" s="1"/>
      <c r="H15" s="1"/>
      <c r="I15" s="1"/>
      <c r="J15" s="1"/>
      <c r="K15" s="34"/>
      <c r="L15" s="18"/>
      <c r="M15" s="18"/>
      <c r="N15" s="19"/>
      <c r="O15" s="31"/>
      <c r="P15" s="18"/>
      <c r="Q15" s="18"/>
      <c r="R15" s="18">
        <f t="shared" ref="R15:R17" si="2">SUM(L15:Q15)</f>
        <v>0</v>
      </c>
      <c r="S15" s="18"/>
      <c r="T15" s="18"/>
      <c r="U15" s="2"/>
      <c r="V15" s="2"/>
      <c r="W15" s="2"/>
      <c r="X15" s="2"/>
      <c r="Y15" s="2"/>
    </row>
    <row r="16" spans="1:25" ht="15" customHeight="1" x14ac:dyDescent="0.25">
      <c r="A16" s="1"/>
      <c r="B16" s="1" t="s">
        <v>13</v>
      </c>
      <c r="C16" s="1"/>
      <c r="D16" s="14">
        <f>+'[1]Not 11 Propiedad planta y eq'!P14</f>
        <v>6636224568.2000008</v>
      </c>
      <c r="E16" s="15"/>
      <c r="F16" s="14">
        <v>6641452938.6599998</v>
      </c>
      <c r="G16" s="1"/>
      <c r="H16" s="20">
        <f t="shared" ref="H16:H18" si="3">+D16-F16</f>
        <v>-5228370.4599990845</v>
      </c>
      <c r="I16" s="16"/>
      <c r="J16" s="1"/>
      <c r="K16" s="34"/>
      <c r="L16" s="18"/>
      <c r="M16" s="18"/>
      <c r="N16" s="19"/>
      <c r="O16" s="18"/>
      <c r="P16" s="18"/>
      <c r="Q16" s="18"/>
      <c r="R16" s="18">
        <f t="shared" si="2"/>
        <v>0</v>
      </c>
      <c r="S16" s="20"/>
      <c r="T16" s="18"/>
      <c r="U16" s="2"/>
      <c r="V16" s="2"/>
      <c r="W16" s="2"/>
      <c r="X16" s="2"/>
      <c r="Y16" s="2"/>
    </row>
    <row r="17" spans="1:25" ht="15" customHeight="1" x14ac:dyDescent="0.25">
      <c r="A17" s="1"/>
      <c r="B17" s="1" t="s">
        <v>14</v>
      </c>
      <c r="C17" s="1"/>
      <c r="D17" s="35">
        <f>+'[1]Not 12 activos intangibles '!B7</f>
        <v>838096.1</v>
      </c>
      <c r="E17" s="15"/>
      <c r="F17" s="14">
        <v>1438517.74</v>
      </c>
      <c r="G17" s="1"/>
      <c r="H17" s="20">
        <f t="shared" si="3"/>
        <v>-600421.64</v>
      </c>
      <c r="I17" s="16"/>
      <c r="J17" s="1"/>
      <c r="K17" s="34"/>
      <c r="L17" s="18"/>
      <c r="M17" s="18"/>
      <c r="N17" s="19"/>
      <c r="O17" s="18"/>
      <c r="P17" s="18"/>
      <c r="Q17" s="18"/>
      <c r="R17" s="18">
        <f t="shared" si="2"/>
        <v>0</v>
      </c>
      <c r="S17" s="20"/>
      <c r="T17" s="18"/>
      <c r="U17" s="2"/>
      <c r="V17" s="2"/>
      <c r="W17" s="2"/>
      <c r="X17" s="2"/>
      <c r="Y17" s="2"/>
    </row>
    <row r="18" spans="1:25" ht="15.75" customHeight="1" thickBot="1" x14ac:dyDescent="0.3">
      <c r="A18" s="8"/>
      <c r="B18" s="8" t="s">
        <v>15</v>
      </c>
      <c r="C18" s="1"/>
      <c r="D18" s="29">
        <f>SUBTOTAL(9,D16:D17)</f>
        <v>6637062664.3000011</v>
      </c>
      <c r="E18" s="15"/>
      <c r="F18" s="29">
        <f>SUBTOTAL(9,F16:F17)</f>
        <v>6642891456.3999996</v>
      </c>
      <c r="G18" s="1"/>
      <c r="H18" s="36">
        <f t="shared" si="3"/>
        <v>-5828792.0999984741</v>
      </c>
      <c r="I18" s="16"/>
      <c r="J18" s="1"/>
      <c r="K18" s="34"/>
      <c r="L18" s="18"/>
      <c r="M18" s="18"/>
      <c r="N18" s="19"/>
      <c r="O18" s="31"/>
      <c r="P18" s="18"/>
      <c r="Q18" s="18"/>
      <c r="R18" s="18"/>
      <c r="S18" s="20"/>
      <c r="T18" s="32"/>
      <c r="U18" s="2"/>
      <c r="V18" s="2"/>
      <c r="W18" s="2"/>
      <c r="X18" s="2"/>
      <c r="Y18" s="2"/>
    </row>
    <row r="19" spans="1:25" ht="15.75" customHeight="1" thickTop="1" x14ac:dyDescent="0.25">
      <c r="A19" s="8"/>
      <c r="B19" s="1"/>
      <c r="C19" s="1"/>
      <c r="D19" s="29"/>
      <c r="E19" s="15"/>
      <c r="F19" s="29"/>
      <c r="G19" s="1"/>
      <c r="H19" s="1"/>
      <c r="I19" s="16"/>
      <c r="J19" s="1"/>
      <c r="K19" s="34"/>
      <c r="L19" s="18"/>
      <c r="M19" s="18"/>
      <c r="N19" s="19"/>
      <c r="O19" s="31"/>
      <c r="P19" s="18"/>
      <c r="Q19" s="18"/>
      <c r="R19" s="18"/>
      <c r="S19" s="20"/>
      <c r="T19" s="32"/>
      <c r="U19" s="2"/>
      <c r="V19" s="2"/>
      <c r="W19" s="2"/>
      <c r="X19" s="2"/>
      <c r="Y19" s="2"/>
    </row>
    <row r="20" spans="1:25" ht="15.75" customHeight="1" thickBot="1" x14ac:dyDescent="0.3">
      <c r="A20" s="8"/>
      <c r="B20" s="8" t="s">
        <v>16</v>
      </c>
      <c r="C20" s="1"/>
      <c r="D20" s="30">
        <f>+D18+D13</f>
        <v>6730937215.8400011</v>
      </c>
      <c r="E20" s="37"/>
      <c r="F20" s="30">
        <f>+F18+F13</f>
        <v>6705231379.4699993</v>
      </c>
      <c r="G20" s="1"/>
      <c r="H20" s="38">
        <f>+D20-F20</f>
        <v>25705836.370001793</v>
      </c>
      <c r="I20" s="16"/>
      <c r="J20" s="1"/>
      <c r="K20" s="34"/>
      <c r="L20" s="18"/>
      <c r="M20" s="18"/>
      <c r="N20" s="19"/>
      <c r="O20" s="31"/>
      <c r="P20" s="18"/>
      <c r="Q20" s="18"/>
      <c r="R20" s="18"/>
      <c r="S20" s="39"/>
      <c r="T20" s="32"/>
      <c r="U20" s="2"/>
      <c r="V20" s="2"/>
      <c r="W20" s="2"/>
      <c r="X20" s="2"/>
      <c r="Y20" s="2"/>
    </row>
    <row r="21" spans="1:25" ht="6" customHeight="1" thickTop="1" x14ac:dyDescent="0.25">
      <c r="A21" s="1"/>
      <c r="B21" s="1" t="s">
        <v>17</v>
      </c>
      <c r="C21" s="1"/>
      <c r="D21" s="14"/>
      <c r="E21" s="16"/>
      <c r="F21" s="14"/>
      <c r="G21" s="1"/>
      <c r="H21" s="1"/>
      <c r="I21" s="1"/>
      <c r="J21" s="1"/>
      <c r="K21" s="17"/>
      <c r="L21" s="18"/>
      <c r="M21" s="18"/>
      <c r="N21" s="19"/>
      <c r="O21" s="18"/>
      <c r="P21" s="18"/>
      <c r="Q21" s="18"/>
      <c r="R21" s="18"/>
      <c r="S21" s="18"/>
      <c r="T21" s="18"/>
      <c r="U21" s="2"/>
      <c r="V21" s="2"/>
      <c r="W21" s="2"/>
      <c r="X21" s="2"/>
      <c r="Y21" s="2"/>
    </row>
    <row r="22" spans="1:25" ht="15.75" customHeight="1" x14ac:dyDescent="0.25">
      <c r="A22" s="8"/>
      <c r="B22" s="8" t="s">
        <v>18</v>
      </c>
      <c r="C22" s="1"/>
      <c r="D22" s="14"/>
      <c r="E22" s="16"/>
      <c r="F22" s="14"/>
      <c r="G22" s="1"/>
      <c r="H22" s="1"/>
      <c r="I22" s="1"/>
      <c r="J22" s="1"/>
      <c r="K22" s="17"/>
      <c r="L22" s="18"/>
      <c r="M22" s="18"/>
      <c r="N22" s="19"/>
      <c r="O22" s="31"/>
      <c r="P22" s="18"/>
      <c r="Q22" s="18"/>
      <c r="R22" s="18"/>
      <c r="S22" s="18"/>
      <c r="T22" s="18"/>
      <c r="U22" s="2"/>
      <c r="V22" s="2"/>
      <c r="W22" s="2"/>
      <c r="X22" s="2"/>
      <c r="Y22" s="2"/>
    </row>
    <row r="23" spans="1:25" ht="15.75" customHeight="1" x14ac:dyDescent="0.25">
      <c r="A23" s="8"/>
      <c r="B23" s="8" t="s">
        <v>19</v>
      </c>
      <c r="C23" s="1"/>
      <c r="D23" s="40"/>
      <c r="E23" s="15"/>
      <c r="F23" s="40"/>
      <c r="G23" s="1"/>
      <c r="H23" s="18"/>
      <c r="I23" s="1"/>
      <c r="J23" s="1"/>
      <c r="K23" s="17"/>
      <c r="L23" s="18"/>
      <c r="M23" s="18"/>
      <c r="N23" s="19"/>
      <c r="O23" s="31"/>
      <c r="P23" s="18"/>
      <c r="Q23" s="18"/>
      <c r="R23" s="18"/>
      <c r="S23" s="20"/>
      <c r="T23" s="20"/>
      <c r="U23" s="2"/>
      <c r="V23" s="2"/>
      <c r="W23" s="2"/>
      <c r="X23" s="2"/>
      <c r="Y23" s="2"/>
    </row>
    <row r="24" spans="1:25" ht="15.75" customHeight="1" x14ac:dyDescent="0.25">
      <c r="A24" s="1"/>
      <c r="B24" s="1" t="s">
        <v>20</v>
      </c>
      <c r="C24" s="1"/>
      <c r="D24" s="35">
        <f>+'[1]Not 13Cuentas x pagar a corto p'!B42</f>
        <v>10311726.919999998</v>
      </c>
      <c r="E24" s="15"/>
      <c r="F24" s="14">
        <v>6518989.9000000004</v>
      </c>
      <c r="G24" s="1"/>
      <c r="H24" s="14">
        <f t="shared" ref="H24:H27" si="4">+D24-F24</f>
        <v>3792737.0199999977</v>
      </c>
      <c r="I24" s="16"/>
      <c r="J24" s="1"/>
      <c r="K24" s="17"/>
      <c r="L24" s="18"/>
      <c r="M24" s="18"/>
      <c r="N24" s="19"/>
      <c r="O24" s="18"/>
      <c r="P24" s="18"/>
      <c r="Q24" s="18"/>
      <c r="R24" s="18">
        <f t="shared" ref="R24:R26" si="5">SUM(L24:Q24)</f>
        <v>0</v>
      </c>
      <c r="S24" s="20"/>
      <c r="T24" s="18"/>
      <c r="U24" s="2"/>
      <c r="V24" s="2"/>
      <c r="W24" s="2"/>
      <c r="X24" s="2"/>
      <c r="Y24" s="2"/>
    </row>
    <row r="25" spans="1:25" ht="15.75" customHeight="1" x14ac:dyDescent="0.25">
      <c r="A25" s="21"/>
      <c r="B25" s="1" t="s">
        <v>21</v>
      </c>
      <c r="C25" s="1"/>
      <c r="D25" s="14">
        <f>+'[1]Not 14  retenciones y acum'!C7</f>
        <v>90780</v>
      </c>
      <c r="E25" s="15"/>
      <c r="F25" s="22">
        <v>0</v>
      </c>
      <c r="G25" s="21"/>
      <c r="H25" s="14">
        <f t="shared" si="4"/>
        <v>90780</v>
      </c>
      <c r="I25" s="23"/>
      <c r="J25" s="21"/>
      <c r="K25" s="24"/>
      <c r="L25" s="25"/>
      <c r="M25" s="25"/>
      <c r="N25" s="26"/>
      <c r="O25" s="25"/>
      <c r="P25" s="18"/>
      <c r="Q25" s="18"/>
      <c r="R25" s="18">
        <f t="shared" si="5"/>
        <v>0</v>
      </c>
      <c r="S25" s="20"/>
      <c r="T25" s="25"/>
      <c r="U25" s="2"/>
      <c r="V25" s="2"/>
      <c r="W25" s="2"/>
      <c r="X25" s="2"/>
      <c r="Y25" s="2"/>
    </row>
    <row r="26" spans="1:25" ht="15.75" customHeight="1" x14ac:dyDescent="0.25">
      <c r="A26" s="21"/>
      <c r="B26" s="1" t="s">
        <v>22</v>
      </c>
      <c r="C26" s="1"/>
      <c r="D26" s="14">
        <f>+'[1]Not 15 otros pasivos corrientes'!C15</f>
        <v>23800</v>
      </c>
      <c r="E26" s="15"/>
      <c r="F26" s="27">
        <v>8500</v>
      </c>
      <c r="G26" s="21"/>
      <c r="H26" s="14">
        <f t="shared" si="4"/>
        <v>15300</v>
      </c>
      <c r="I26" s="23"/>
      <c r="J26" s="21"/>
      <c r="K26" s="24"/>
      <c r="L26" s="25"/>
      <c r="M26" s="25"/>
      <c r="N26" s="26"/>
      <c r="O26" s="25"/>
      <c r="P26" s="18"/>
      <c r="Q26" s="18"/>
      <c r="R26" s="18">
        <f t="shared" si="5"/>
        <v>0</v>
      </c>
      <c r="S26" s="20"/>
      <c r="T26" s="25"/>
      <c r="U26" s="2"/>
      <c r="V26" s="2"/>
      <c r="W26" s="2"/>
      <c r="X26" s="2"/>
      <c r="Y26" s="2"/>
    </row>
    <row r="27" spans="1:25" ht="15.75" customHeight="1" thickBot="1" x14ac:dyDescent="0.3">
      <c r="A27" s="8"/>
      <c r="B27" s="8" t="s">
        <v>23</v>
      </c>
      <c r="C27" s="1"/>
      <c r="D27" s="29">
        <f>SUBTOTAL(9,D24:D26)</f>
        <v>10426306.919999998</v>
      </c>
      <c r="E27" s="15"/>
      <c r="F27" s="29">
        <f>SUBTOTAL(9,F24:F26)</f>
        <v>6527489.9000000004</v>
      </c>
      <c r="G27" s="1"/>
      <c r="H27" s="30">
        <f t="shared" si="4"/>
        <v>3898817.0199999977</v>
      </c>
      <c r="I27" s="16"/>
      <c r="J27" s="1"/>
      <c r="K27" s="17"/>
      <c r="L27" s="18"/>
      <c r="M27" s="18"/>
      <c r="N27" s="19"/>
      <c r="O27" s="31"/>
      <c r="P27" s="18"/>
      <c r="Q27" s="18"/>
      <c r="R27" s="18"/>
      <c r="S27" s="20"/>
      <c r="T27" s="32"/>
      <c r="U27" s="2"/>
      <c r="V27" s="2"/>
      <c r="W27" s="2"/>
      <c r="X27" s="2"/>
      <c r="Y27" s="2"/>
    </row>
    <row r="28" spans="1:25" ht="15.75" customHeight="1" thickTop="1" x14ac:dyDescent="0.25">
      <c r="A28" s="8"/>
      <c r="B28" s="1"/>
      <c r="C28" s="1"/>
      <c r="D28" s="29"/>
      <c r="E28" s="15"/>
      <c r="F28" s="41"/>
      <c r="G28" s="1"/>
      <c r="H28" s="1"/>
      <c r="I28" s="16"/>
      <c r="J28" s="1"/>
      <c r="K28" s="17"/>
      <c r="L28" s="18"/>
      <c r="M28" s="18"/>
      <c r="N28" s="19"/>
      <c r="O28" s="31"/>
      <c r="P28" s="18"/>
      <c r="Q28" s="18"/>
      <c r="R28" s="18"/>
      <c r="S28" s="20"/>
      <c r="T28" s="18"/>
      <c r="U28" s="2"/>
      <c r="V28" s="2"/>
      <c r="W28" s="2"/>
      <c r="X28" s="2"/>
      <c r="Y28" s="2"/>
    </row>
    <row r="29" spans="1:25" ht="15.75" customHeight="1" thickBot="1" x14ac:dyDescent="0.3">
      <c r="A29" s="8"/>
      <c r="B29" s="8" t="s">
        <v>24</v>
      </c>
      <c r="C29" s="1"/>
      <c r="D29" s="30">
        <f>SUM(D27)</f>
        <v>10426306.919999998</v>
      </c>
      <c r="E29" s="16"/>
      <c r="F29" s="30">
        <f>+F27</f>
        <v>6527489.9000000004</v>
      </c>
      <c r="G29" s="1"/>
      <c r="H29" s="30">
        <f>+D29-F29</f>
        <v>3898817.0199999977</v>
      </c>
      <c r="I29" s="16" t="e">
        <f>+#REF!+#REF!</f>
        <v>#REF!</v>
      </c>
      <c r="J29" s="1"/>
      <c r="K29" s="17"/>
      <c r="L29" s="18"/>
      <c r="M29" s="18"/>
      <c r="N29" s="19"/>
      <c r="O29" s="31"/>
      <c r="P29" s="18"/>
      <c r="Q29" s="18"/>
      <c r="R29" s="18"/>
      <c r="S29" s="18"/>
      <c r="T29" s="32"/>
      <c r="U29" s="2"/>
      <c r="V29" s="2"/>
      <c r="W29" s="2"/>
      <c r="X29" s="2"/>
      <c r="Y29" s="2"/>
    </row>
    <row r="30" spans="1:25" ht="8.25" customHeight="1" thickTop="1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7"/>
      <c r="L30" s="18"/>
      <c r="M30" s="18"/>
      <c r="N30" s="19"/>
      <c r="O30" s="31"/>
      <c r="P30" s="18"/>
      <c r="Q30" s="18"/>
      <c r="R30" s="18"/>
      <c r="S30" s="18"/>
      <c r="T30" s="18"/>
      <c r="U30" s="2"/>
      <c r="V30" s="2"/>
      <c r="W30" s="2"/>
      <c r="X30" s="2"/>
      <c r="Y30" s="2"/>
    </row>
    <row r="31" spans="1:25" ht="15.75" customHeight="1" x14ac:dyDescent="0.25">
      <c r="A31" s="8"/>
      <c r="B31" s="8" t="s">
        <v>25</v>
      </c>
      <c r="C31" s="1"/>
      <c r="D31" s="14"/>
      <c r="E31" s="16"/>
      <c r="F31" s="14"/>
      <c r="G31" s="1"/>
      <c r="H31" s="1"/>
      <c r="I31" s="1"/>
      <c r="J31" s="1"/>
      <c r="K31" s="17"/>
      <c r="L31" s="18"/>
      <c r="M31" s="18"/>
      <c r="N31" s="19"/>
      <c r="O31" s="31"/>
      <c r="P31" s="18"/>
      <c r="Q31" s="18"/>
      <c r="R31" s="18"/>
      <c r="S31" s="18"/>
      <c r="T31" s="18"/>
      <c r="U31" s="2"/>
      <c r="V31" s="2"/>
      <c r="W31" s="2"/>
      <c r="X31" s="2"/>
      <c r="Y31" s="2"/>
    </row>
    <row r="32" spans="1:25" ht="15.75" customHeight="1" x14ac:dyDescent="0.25">
      <c r="A32" s="42"/>
      <c r="B32" s="1" t="s">
        <v>26</v>
      </c>
      <c r="C32" s="1"/>
      <c r="D32" s="14">
        <f>+'[1]Nota 16 patrimonio'!B5</f>
        <v>6575605212.5900002</v>
      </c>
      <c r="E32" s="15"/>
      <c r="F32" s="22">
        <v>6575605212.5900002</v>
      </c>
      <c r="G32" s="21"/>
      <c r="H32" s="25">
        <f t="shared" ref="H32:H35" si="6">+D32-F32</f>
        <v>0</v>
      </c>
      <c r="I32" s="23">
        <f t="shared" ref="I32:I33" si="7">+D32+F32</f>
        <v>13151210425.18</v>
      </c>
      <c r="J32" s="21"/>
      <c r="K32" s="24"/>
      <c r="L32" s="25"/>
      <c r="M32" s="25"/>
      <c r="N32" s="26"/>
      <c r="O32" s="43"/>
      <c r="P32" s="18"/>
      <c r="Q32" s="18"/>
      <c r="R32" s="18">
        <f t="shared" ref="R32:R34" si="8">SUM(L32:Q32)</f>
        <v>0</v>
      </c>
      <c r="S32" s="20"/>
      <c r="T32" s="25"/>
      <c r="U32" s="2"/>
      <c r="V32" s="2"/>
      <c r="W32" s="2"/>
      <c r="X32" s="2"/>
      <c r="Y32" s="2"/>
    </row>
    <row r="33" spans="1:25" ht="15.75" customHeight="1" x14ac:dyDescent="0.25">
      <c r="A33" s="1"/>
      <c r="B33" s="1" t="s">
        <v>27</v>
      </c>
      <c r="C33" s="1"/>
      <c r="D33" s="14">
        <f>+'[1] ERF-Rendimiento Financiero'!D21</f>
        <v>20457135.519999981</v>
      </c>
      <c r="E33" s="15"/>
      <c r="F33" s="14">
        <v>8024618.6200000048</v>
      </c>
      <c r="G33" s="1"/>
      <c r="H33" s="25">
        <f t="shared" si="6"/>
        <v>12432516.899999976</v>
      </c>
      <c r="I33" s="16">
        <f t="shared" si="7"/>
        <v>28481754.139999986</v>
      </c>
      <c r="J33" s="1"/>
      <c r="K33" s="17"/>
      <c r="L33" s="18"/>
      <c r="M33" s="18"/>
      <c r="N33" s="19"/>
      <c r="O33" s="18"/>
      <c r="P33" s="18"/>
      <c r="Q33" s="18"/>
      <c r="R33" s="18">
        <f t="shared" si="8"/>
        <v>0</v>
      </c>
      <c r="S33" s="20"/>
      <c r="T33" s="18"/>
      <c r="U33" s="2"/>
      <c r="V33" s="2"/>
      <c r="W33" s="2"/>
      <c r="X33" s="2"/>
      <c r="Y33" s="2"/>
    </row>
    <row r="34" spans="1:25" ht="15.75" customHeight="1" x14ac:dyDescent="0.25">
      <c r="A34" s="21"/>
      <c r="B34" s="1" t="s">
        <v>28</v>
      </c>
      <c r="C34" s="1"/>
      <c r="D34" s="14">
        <f>+'[1]Nota 16 patrimonio'!B6+'[1]Nota 16 patrimonio'!B7+'[1]Nota 16 patrimonio'!B8</f>
        <v>124578170.31</v>
      </c>
      <c r="E34" s="15"/>
      <c r="F34" s="41">
        <v>115074058.36</v>
      </c>
      <c r="G34" s="21"/>
      <c r="H34" s="25">
        <f t="shared" si="6"/>
        <v>9504111.950000003</v>
      </c>
      <c r="I34" s="23"/>
      <c r="J34" s="21"/>
      <c r="K34" s="24"/>
      <c r="L34" s="25"/>
      <c r="M34" s="25"/>
      <c r="N34" s="26"/>
      <c r="O34" s="25"/>
      <c r="P34" s="18"/>
      <c r="Q34" s="18"/>
      <c r="R34" s="18">
        <f t="shared" si="8"/>
        <v>0</v>
      </c>
      <c r="S34" s="20"/>
      <c r="T34" s="18"/>
      <c r="U34" s="2"/>
      <c r="V34" s="2"/>
      <c r="W34" s="2"/>
      <c r="X34" s="2"/>
      <c r="Y34" s="2"/>
    </row>
    <row r="35" spans="1:25" ht="15.75" customHeight="1" thickBot="1" x14ac:dyDescent="0.3">
      <c r="A35" s="8"/>
      <c r="B35" s="8" t="s">
        <v>29</v>
      </c>
      <c r="C35" s="1"/>
      <c r="D35" s="29">
        <f>SUBTOTAL(9,D32:D34)</f>
        <v>6720640518.420001</v>
      </c>
      <c r="E35" s="37"/>
      <c r="F35" s="29">
        <f>SUBTOTAL(9,F32:F34)</f>
        <v>6698703889.5699997</v>
      </c>
      <c r="G35" s="1"/>
      <c r="H35" s="30">
        <f t="shared" si="6"/>
        <v>21936628.850001335</v>
      </c>
      <c r="I35" s="16">
        <f>+D35+F35</f>
        <v>13419344407.990002</v>
      </c>
      <c r="J35" s="1"/>
      <c r="K35" s="17"/>
      <c r="L35" s="18"/>
      <c r="M35" s="18"/>
      <c r="N35" s="19"/>
      <c r="O35" s="31"/>
      <c r="P35" s="18"/>
      <c r="Q35" s="18"/>
      <c r="R35" s="18"/>
      <c r="S35" s="39"/>
      <c r="T35" s="32"/>
      <c r="U35" s="2"/>
      <c r="V35" s="2"/>
      <c r="W35" s="2"/>
      <c r="X35" s="2"/>
      <c r="Y35" s="2"/>
    </row>
    <row r="36" spans="1:25" ht="15.75" customHeight="1" thickTop="1" x14ac:dyDescent="0.25">
      <c r="A36" s="8"/>
      <c r="B36" s="1"/>
      <c r="C36" s="1"/>
      <c r="D36" s="14"/>
      <c r="E36" s="11"/>
      <c r="F36" s="14"/>
      <c r="G36" s="1"/>
      <c r="H36" s="1"/>
      <c r="I36" s="1"/>
      <c r="J36" s="1"/>
      <c r="K36" s="1"/>
      <c r="L36" s="18"/>
      <c r="M36" s="18"/>
      <c r="N36" s="19"/>
      <c r="O36" s="31"/>
      <c r="P36" s="18"/>
      <c r="Q36" s="18"/>
      <c r="R36" s="18"/>
      <c r="S36" s="18"/>
      <c r="T36" s="18"/>
      <c r="U36" s="2"/>
      <c r="V36" s="2"/>
      <c r="W36" s="2"/>
      <c r="X36" s="2"/>
      <c r="Y36" s="2"/>
    </row>
    <row r="37" spans="1:25" ht="15.75" customHeight="1" thickBot="1" x14ac:dyDescent="0.3">
      <c r="A37" s="8"/>
      <c r="B37" s="8" t="s">
        <v>30</v>
      </c>
      <c r="C37" s="1"/>
      <c r="D37" s="44">
        <f>+D35+D27</f>
        <v>6731066825.3400011</v>
      </c>
      <c r="E37" s="11"/>
      <c r="F37" s="33">
        <f>+F35+F27</f>
        <v>6705231379.4699993</v>
      </c>
      <c r="G37" s="1"/>
      <c r="H37" s="44">
        <f>+D37-F37</f>
        <v>25835445.870001793</v>
      </c>
      <c r="I37" s="1"/>
      <c r="J37" s="1"/>
      <c r="K37" s="1"/>
      <c r="L37" s="18"/>
      <c r="M37" s="18"/>
      <c r="N37" s="19"/>
      <c r="O37" s="31"/>
      <c r="P37" s="18"/>
      <c r="Q37" s="18"/>
      <c r="R37" s="45">
        <f>SUM(R9:R36)</f>
        <v>0</v>
      </c>
      <c r="S37" s="18"/>
      <c r="T37" s="32"/>
      <c r="U37" s="2"/>
      <c r="V37" s="2"/>
      <c r="W37" s="2"/>
      <c r="X37" s="2"/>
      <c r="Y37" s="2"/>
    </row>
    <row r="38" spans="1:25" ht="15.75" customHeight="1" thickTop="1" x14ac:dyDescent="0.25">
      <c r="A38" s="8"/>
      <c r="B38" s="1"/>
      <c r="C38" s="1"/>
      <c r="D38" s="46"/>
      <c r="E38" s="11"/>
      <c r="F38" s="47"/>
      <c r="G38" s="1"/>
      <c r="H38" s="14"/>
      <c r="I38" s="1"/>
      <c r="J38" s="1"/>
      <c r="K38" s="1"/>
      <c r="L38" s="18"/>
      <c r="M38" s="18"/>
      <c r="N38" s="19"/>
      <c r="O38" s="31"/>
      <c r="P38" s="18"/>
      <c r="Q38" s="18"/>
      <c r="R38" s="32"/>
      <c r="S38" s="18"/>
      <c r="T38" s="32"/>
      <c r="U38" s="2"/>
      <c r="V38" s="2"/>
      <c r="W38" s="2"/>
      <c r="X38" s="2"/>
      <c r="Y38" s="2"/>
    </row>
    <row r="39" spans="1:25" ht="15.75" customHeight="1" x14ac:dyDescent="0.25">
      <c r="A39" s="51" t="s">
        <v>31</v>
      </c>
      <c r="B39" s="51"/>
      <c r="C39" s="51"/>
      <c r="D39" s="51"/>
      <c r="E39" s="51"/>
      <c r="F39" s="51"/>
      <c r="G39" s="1"/>
      <c r="H39" s="1"/>
      <c r="I39" s="1"/>
      <c r="J39" s="1"/>
      <c r="K39" s="1"/>
      <c r="L39" s="18"/>
      <c r="M39" s="18"/>
      <c r="N39" s="19"/>
      <c r="O39" s="52"/>
      <c r="P39" s="49"/>
      <c r="Q39" s="49"/>
      <c r="R39" s="49"/>
      <c r="S39" s="49"/>
      <c r="T39" s="49"/>
      <c r="U39" s="2"/>
      <c r="V39" s="2"/>
      <c r="W39" s="2"/>
      <c r="X39" s="2"/>
      <c r="Y39" s="2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8"/>
      <c r="M40" s="18"/>
      <c r="N40" s="19"/>
      <c r="O40" s="19"/>
      <c r="P40" s="19"/>
      <c r="Q40" s="19"/>
      <c r="R40" s="19"/>
      <c r="S40" s="19"/>
      <c r="T40" s="19"/>
      <c r="U40" s="2"/>
      <c r="V40" s="2"/>
      <c r="W40" s="2"/>
      <c r="X40" s="2"/>
      <c r="Y40" s="2"/>
    </row>
    <row r="41" spans="1:25" ht="15.75" customHeight="1" x14ac:dyDescent="0.25">
      <c r="A41" s="12"/>
      <c r="B41" s="12" t="s">
        <v>32</v>
      </c>
      <c r="C41" s="1" t="s">
        <v>33</v>
      </c>
      <c r="D41" s="18"/>
      <c r="E41" s="1"/>
      <c r="F41" s="16"/>
      <c r="G41" s="1"/>
      <c r="H41" s="1"/>
      <c r="I41" s="1"/>
      <c r="J41" s="1"/>
      <c r="K41" s="1"/>
      <c r="L41" s="18"/>
      <c r="M41" s="18"/>
      <c r="N41" s="19"/>
      <c r="O41" s="19"/>
      <c r="P41" s="19"/>
      <c r="Q41" s="19"/>
      <c r="R41" s="19"/>
      <c r="S41" s="19"/>
      <c r="T41" s="19"/>
      <c r="U41" s="2"/>
      <c r="V41" s="2"/>
      <c r="W41" s="2"/>
      <c r="X41" s="2"/>
      <c r="Y41" s="2"/>
    </row>
    <row r="42" spans="1:25" ht="15.75" customHeight="1" x14ac:dyDescent="0.25">
      <c r="A42" s="8"/>
      <c r="B42" s="8" t="s">
        <v>34</v>
      </c>
      <c r="C42" s="1"/>
      <c r="D42" s="12" t="s">
        <v>35</v>
      </c>
      <c r="E42" s="12"/>
      <c r="F42" s="12"/>
      <c r="G42" s="1"/>
      <c r="H42" s="1"/>
      <c r="I42" s="1"/>
      <c r="J42" s="1"/>
      <c r="K42" s="1"/>
      <c r="L42" s="18"/>
      <c r="M42" s="18"/>
      <c r="N42" s="19"/>
      <c r="O42" s="19"/>
      <c r="P42" s="19"/>
      <c r="Q42" s="19"/>
      <c r="R42" s="19"/>
      <c r="S42" s="19"/>
      <c r="T42" s="19"/>
      <c r="U42" s="2"/>
      <c r="V42" s="2"/>
      <c r="W42" s="2"/>
      <c r="X42" s="2"/>
      <c r="Y42" s="2"/>
    </row>
    <row r="43" spans="1:25" ht="15.75" customHeight="1" x14ac:dyDescent="0.25">
      <c r="A43" s="1" t="s">
        <v>36</v>
      </c>
      <c r="B43" s="1"/>
      <c r="C43" s="1"/>
      <c r="D43" s="1" t="s">
        <v>37</v>
      </c>
      <c r="E43" s="1"/>
      <c r="F43" s="1"/>
      <c r="G43" s="1"/>
      <c r="H43" s="1"/>
      <c r="I43" s="1"/>
      <c r="J43" s="1"/>
      <c r="K43" s="1"/>
      <c r="L43" s="18"/>
      <c r="M43" s="18"/>
      <c r="N43" s="19"/>
      <c r="O43" s="19"/>
      <c r="P43" s="19"/>
      <c r="Q43" s="19"/>
      <c r="R43" s="19"/>
      <c r="S43" s="19"/>
      <c r="T43" s="19"/>
      <c r="U43" s="2"/>
      <c r="V43" s="2"/>
      <c r="W43" s="2"/>
      <c r="X43" s="2"/>
      <c r="Y43" s="2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8"/>
      <c r="M44" s="18"/>
      <c r="N44" s="19"/>
      <c r="O44" s="19"/>
      <c r="P44" s="19"/>
      <c r="Q44" s="19"/>
      <c r="R44" s="19"/>
      <c r="S44" s="19"/>
      <c r="T44" s="19"/>
      <c r="U44" s="2"/>
      <c r="V44" s="2"/>
      <c r="W44" s="2"/>
      <c r="X44" s="2"/>
      <c r="Y44" s="2"/>
    </row>
    <row r="45" spans="1:25" ht="15.75" customHeight="1" x14ac:dyDescent="0.25">
      <c r="A45" s="1"/>
      <c r="B45" s="1" t="s">
        <v>38</v>
      </c>
      <c r="C45" s="1"/>
      <c r="D45" s="1"/>
      <c r="E45" s="1"/>
      <c r="F45" s="1"/>
      <c r="G45" s="1"/>
      <c r="H45" s="1"/>
      <c r="I45" s="1"/>
      <c r="J45" s="1"/>
      <c r="K45" s="1"/>
      <c r="L45" s="18"/>
      <c r="M45" s="18"/>
      <c r="N45" s="19"/>
      <c r="O45" s="19"/>
      <c r="P45" s="19"/>
      <c r="Q45" s="19"/>
      <c r="R45" s="19"/>
      <c r="S45" s="19"/>
      <c r="T45" s="19"/>
      <c r="U45" s="2"/>
      <c r="V45" s="2"/>
      <c r="W45" s="2"/>
      <c r="X45" s="2"/>
      <c r="Y45" s="2"/>
    </row>
    <row r="46" spans="1:25" ht="15.75" customHeight="1" x14ac:dyDescent="0.25">
      <c r="A46" s="1"/>
      <c r="B46" s="50" t="s">
        <v>39</v>
      </c>
      <c r="C46" s="50"/>
      <c r="D46" s="50"/>
      <c r="E46" s="1"/>
      <c r="F46" s="1"/>
      <c r="G46" s="1"/>
      <c r="H46" s="1"/>
      <c r="I46" s="1"/>
      <c r="J46" s="1"/>
      <c r="K46" s="1"/>
      <c r="L46" s="18"/>
      <c r="M46" s="18"/>
      <c r="N46" s="19"/>
      <c r="O46" s="19"/>
      <c r="P46" s="19"/>
      <c r="Q46" s="19"/>
      <c r="R46" s="19"/>
      <c r="S46" s="19"/>
      <c r="T46" s="19"/>
      <c r="U46" s="2"/>
      <c r="V46" s="2"/>
      <c r="W46" s="2"/>
      <c r="X46" s="2"/>
      <c r="Y46" s="2"/>
    </row>
    <row r="47" spans="1:25" ht="15.75" customHeight="1" x14ac:dyDescent="0.25">
      <c r="A47" s="1"/>
      <c r="B47" s="9" t="s">
        <v>40</v>
      </c>
      <c r="C47" s="1"/>
      <c r="D47" s="1"/>
      <c r="E47" s="1"/>
      <c r="F47" s="1"/>
      <c r="G47" s="1"/>
      <c r="H47" s="1"/>
      <c r="I47" s="1"/>
      <c r="J47" s="1"/>
      <c r="K47" s="1"/>
      <c r="L47" s="18"/>
      <c r="M47" s="18"/>
      <c r="N47" s="19"/>
      <c r="O47" s="19"/>
      <c r="P47" s="19"/>
      <c r="Q47" s="19"/>
      <c r="R47" s="19"/>
      <c r="S47" s="19"/>
      <c r="T47" s="19"/>
      <c r="U47" s="2"/>
      <c r="V47" s="2"/>
      <c r="W47" s="2"/>
      <c r="X47" s="2"/>
      <c r="Y47" s="2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</sheetData>
  <mergeCells count="13">
    <mergeCell ref="B46:D46"/>
    <mergeCell ref="A1:F1"/>
    <mergeCell ref="O1:T1"/>
    <mergeCell ref="A2:F2"/>
    <mergeCell ref="L2:M2"/>
    <mergeCell ref="O2:T2"/>
    <mergeCell ref="A3:F3"/>
    <mergeCell ref="O3:T3"/>
    <mergeCell ref="A4:F4"/>
    <mergeCell ref="O4:T4"/>
    <mergeCell ref="L7:R7"/>
    <mergeCell ref="A39:F39"/>
    <mergeCell ref="O39:T39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- Situación Financiera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Enc.Contabilidad</dc:creator>
  <cp:lastModifiedBy>Enc.Contabilidad</cp:lastModifiedBy>
  <dcterms:created xsi:type="dcterms:W3CDTF">2022-02-01T19:16:35Z</dcterms:created>
  <dcterms:modified xsi:type="dcterms:W3CDTF">2022-02-11T18:51:47Z</dcterms:modified>
</cp:coreProperties>
</file>