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6951A30E-41AC-4A3E-87F6-B2F273542A3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3" l="1"/>
  <c r="I62" i="3"/>
  <c r="O35" i="3"/>
  <c r="J33" i="3"/>
  <c r="Y29" i="3"/>
  <c r="O32" i="3"/>
  <c r="Y24" i="3"/>
  <c r="X15" i="3"/>
  <c r="O27" i="3"/>
  <c r="O11" i="3"/>
  <c r="O24" i="3"/>
  <c r="O19" i="3"/>
  <c r="O18" i="3"/>
  <c r="R85" i="3" l="1"/>
  <c r="Q53" i="2"/>
  <c r="Q27" i="2"/>
  <c r="Q12" i="2"/>
  <c r="O26" i="3"/>
  <c r="O15" i="3"/>
  <c r="O10" i="3"/>
  <c r="O52" i="3"/>
  <c r="G10" i="3"/>
  <c r="G15" i="3"/>
  <c r="G26" i="3"/>
  <c r="G52" i="3"/>
  <c r="O83" i="3" l="1"/>
  <c r="E54" i="1"/>
  <c r="E72" i="1"/>
  <c r="E38" i="1" l="1"/>
  <c r="E28" i="1"/>
  <c r="E18" i="1"/>
  <c r="E12" i="1"/>
  <c r="E86" i="1" l="1"/>
  <c r="P27" i="3"/>
  <c r="P28" i="3"/>
  <c r="P29" i="3"/>
  <c r="P30" i="3"/>
  <c r="P31" i="3"/>
  <c r="P32" i="3"/>
  <c r="P33" i="3"/>
  <c r="P34" i="3"/>
  <c r="P35" i="3"/>
  <c r="P22" i="3"/>
  <c r="P21" i="3"/>
  <c r="P23" i="3"/>
  <c r="P24" i="3"/>
  <c r="P25" i="3"/>
  <c r="P20" i="3"/>
  <c r="P17" i="3"/>
  <c r="P18" i="3"/>
  <c r="P19" i="3"/>
  <c r="P16" i="3"/>
  <c r="P14" i="3"/>
  <c r="P13" i="3"/>
  <c r="P12" i="3"/>
  <c r="P11" i="3"/>
  <c r="P12" i="2" l="1"/>
  <c r="P27" i="2"/>
  <c r="N10" i="3"/>
  <c r="N15" i="3"/>
  <c r="N26" i="3"/>
  <c r="M52" i="3" l="1"/>
  <c r="M26" i="3"/>
  <c r="M15" i="3"/>
  <c r="M10" i="3"/>
  <c r="O53" i="2"/>
  <c r="O27" i="2"/>
  <c r="O12" i="2"/>
  <c r="M83" i="3" l="1"/>
  <c r="R75" i="2"/>
  <c r="R62" i="2"/>
  <c r="R74" i="2"/>
  <c r="R55" i="2"/>
  <c r="R56" i="2"/>
  <c r="R57" i="2"/>
  <c r="R60" i="2"/>
  <c r="R61" i="2"/>
  <c r="R63" i="2"/>
  <c r="R64" i="2"/>
  <c r="R65" i="2"/>
  <c r="R66" i="2"/>
  <c r="R67" i="2"/>
  <c r="R31" i="2"/>
  <c r="R33" i="2"/>
  <c r="R35" i="2"/>
  <c r="R19" i="2"/>
  <c r="R20" i="2"/>
  <c r="R22" i="2"/>
  <c r="R23" i="2"/>
  <c r="R16" i="2"/>
  <c r="R15" i="2"/>
  <c r="N27" i="2" l="1"/>
  <c r="N14" i="2"/>
  <c r="N13" i="2"/>
  <c r="L26" i="3"/>
  <c r="N12" i="2" l="1"/>
  <c r="E53" i="2"/>
  <c r="K52" i="3"/>
  <c r="K26" i="3"/>
  <c r="K15" i="3"/>
  <c r="K10" i="3"/>
  <c r="M12" i="2"/>
  <c r="M27" i="2"/>
  <c r="M84" i="2" s="1"/>
  <c r="M37" i="2"/>
  <c r="M53" i="2"/>
  <c r="L53" i="2" l="1"/>
  <c r="L29" i="2"/>
  <c r="R29" i="2" s="1"/>
  <c r="L28" i="2"/>
  <c r="L18" i="2"/>
  <c r="L17" i="2"/>
  <c r="L14" i="2"/>
  <c r="L13" i="2"/>
  <c r="J10" i="3"/>
  <c r="J15" i="3"/>
  <c r="J26" i="3"/>
  <c r="J52" i="3"/>
  <c r="L27" i="2" l="1"/>
  <c r="L12" i="2"/>
  <c r="K13" i="2" l="1"/>
  <c r="R13" i="2" s="1"/>
  <c r="K14" i="2"/>
  <c r="R14" i="2" s="1"/>
  <c r="K17" i="2"/>
  <c r="R17" i="2" s="1"/>
  <c r="K18" i="2"/>
  <c r="R18" i="2" s="1"/>
  <c r="K21" i="2"/>
  <c r="R21" i="2" s="1"/>
  <c r="K24" i="2"/>
  <c r="R24" i="2" s="1"/>
  <c r="K25" i="2"/>
  <c r="R25" i="2" s="1"/>
  <c r="K26" i="2"/>
  <c r="R26" i="2" s="1"/>
  <c r="K28" i="2"/>
  <c r="R28" i="2" s="1"/>
  <c r="K30" i="2"/>
  <c r="R30" i="2" s="1"/>
  <c r="K32" i="2"/>
  <c r="R32" i="2" s="1"/>
  <c r="K34" i="2"/>
  <c r="R34" i="2" s="1"/>
  <c r="K36" i="2"/>
  <c r="R36" i="2" s="1"/>
  <c r="K12" i="2" l="1"/>
  <c r="K27" i="2"/>
  <c r="I15" i="3"/>
  <c r="H10" i="3" l="1"/>
  <c r="H15" i="3"/>
  <c r="H26" i="3"/>
  <c r="I10" i="3"/>
  <c r="I26" i="3"/>
  <c r="J27" i="2" l="1"/>
  <c r="J12" i="2"/>
  <c r="H52" i="3"/>
  <c r="H83" i="3" s="1"/>
  <c r="I53" i="2" l="1"/>
  <c r="I27" i="2"/>
  <c r="I12" i="2"/>
  <c r="F12" i="2" l="1"/>
  <c r="G12" i="2"/>
  <c r="H12" i="2"/>
  <c r="D10" i="3"/>
  <c r="E12" i="2"/>
  <c r="D12" i="2"/>
  <c r="C17" i="2"/>
  <c r="F84" i="2"/>
  <c r="F15" i="3"/>
  <c r="F10" i="3"/>
  <c r="E15" i="3"/>
  <c r="L15" i="3"/>
  <c r="D15" i="3"/>
  <c r="C16" i="3"/>
  <c r="E10" i="3"/>
  <c r="L10" i="3"/>
  <c r="R12" i="2" l="1"/>
  <c r="P15" i="3"/>
  <c r="R15" i="3" s="1"/>
  <c r="P10" i="3"/>
  <c r="L83" i="3"/>
  <c r="N52" i="3"/>
  <c r="N83" i="3" s="1"/>
  <c r="R10" i="3" l="1"/>
  <c r="O62" i="3"/>
  <c r="L52" i="3"/>
  <c r="F52" i="3"/>
  <c r="Q37" i="2" l="1"/>
  <c r="Q84" i="2" s="1"/>
  <c r="D28" i="1"/>
  <c r="D27" i="2"/>
  <c r="R68" i="2" l="1"/>
  <c r="R69" i="2"/>
  <c r="R70" i="2"/>
  <c r="R71" i="2"/>
  <c r="R72" i="2"/>
  <c r="R73" i="2"/>
  <c r="R76" i="2"/>
  <c r="R77" i="2"/>
  <c r="R78" i="2"/>
  <c r="R79" i="2"/>
  <c r="R80" i="2"/>
  <c r="R81" i="2"/>
  <c r="R82" i="2"/>
  <c r="R83" i="2"/>
  <c r="P53" i="2"/>
  <c r="N53" i="2"/>
  <c r="J53" i="2"/>
  <c r="H53" i="2"/>
  <c r="P37" i="2"/>
  <c r="O37" i="2"/>
  <c r="L37" i="2"/>
  <c r="L84" i="2" s="1"/>
  <c r="I37" i="2"/>
  <c r="I84" i="2" s="1"/>
  <c r="H37" i="2"/>
  <c r="H27" i="2"/>
  <c r="G27" i="2"/>
  <c r="G84" i="2" s="1"/>
  <c r="E37" i="2"/>
  <c r="E27" i="2"/>
  <c r="D63" i="2"/>
  <c r="D53" i="2"/>
  <c r="D37" i="2"/>
  <c r="K36" i="3"/>
  <c r="D64" i="1"/>
  <c r="D38" i="1"/>
  <c r="D54" i="1"/>
  <c r="D18" i="1"/>
  <c r="D12" i="1"/>
  <c r="D84" i="2" l="1"/>
  <c r="N52" i="2"/>
  <c r="N51" i="2" s="1"/>
  <c r="N50" i="2" s="1"/>
  <c r="N49" i="2" s="1"/>
  <c r="N48" i="2" s="1"/>
  <c r="N47" i="2" s="1"/>
  <c r="N46" i="2" s="1"/>
  <c r="N45" i="2" s="1"/>
  <c r="N44" i="2" s="1"/>
  <c r="N43" i="2" s="1"/>
  <c r="N42" i="2" s="1"/>
  <c r="N41" i="2" s="1"/>
  <c r="N40" i="2" s="1"/>
  <c r="N39" i="2" s="1"/>
  <c r="N37" i="2" s="1"/>
  <c r="N84" i="2" s="1"/>
  <c r="H84" i="2"/>
  <c r="P84" i="2"/>
  <c r="R27" i="2"/>
  <c r="O84" i="2"/>
  <c r="E84" i="2"/>
  <c r="D86" i="1"/>
  <c r="K83" i="3"/>
  <c r="J36" i="3"/>
  <c r="J83" i="3" s="1"/>
  <c r="L36" i="3"/>
  <c r="G36" i="3"/>
  <c r="M36" i="3"/>
  <c r="N36" i="3"/>
  <c r="O36" i="3"/>
  <c r="F26" i="3"/>
  <c r="E26" i="3"/>
  <c r="R52" i="2" l="1"/>
  <c r="P26" i="3"/>
  <c r="R26" i="3" s="1"/>
  <c r="R51" i="2"/>
  <c r="D83" i="3"/>
  <c r="G83" i="3"/>
  <c r="E83" i="3"/>
  <c r="R50" i="2" l="1"/>
  <c r="R49" i="2" l="1"/>
  <c r="H36" i="3"/>
  <c r="R48" i="2" l="1"/>
  <c r="R47" i="2" l="1"/>
  <c r="R46" i="2" l="1"/>
  <c r="R45" i="2" l="1"/>
  <c r="R44" i="2" l="1"/>
  <c r="R43" i="2" l="1"/>
  <c r="R42" i="2" l="1"/>
  <c r="R41" i="2" l="1"/>
  <c r="R40" i="2" l="1"/>
  <c r="R39" i="2" l="1"/>
  <c r="J84" i="2" l="1"/>
  <c r="R37" i="2" l="1"/>
  <c r="F83" i="3" l="1"/>
  <c r="F62" i="3"/>
  <c r="G62" i="3"/>
  <c r="K62" i="3"/>
  <c r="J62" i="3"/>
  <c r="M62" i="3"/>
  <c r="L62" i="3"/>
  <c r="K54" i="2"/>
  <c r="R54" i="2" s="1"/>
  <c r="P53" i="3"/>
  <c r="P54" i="3"/>
  <c r="P59" i="3"/>
  <c r="P55" i="3"/>
  <c r="K58" i="2"/>
  <c r="R58" i="2" s="1"/>
  <c r="P57" i="3"/>
  <c r="P52" i="3"/>
  <c r="R52" i="3" s="1"/>
  <c r="P56" i="3"/>
  <c r="K59" i="2"/>
  <c r="R59" i="2" s="1"/>
  <c r="I36" i="3"/>
  <c r="I83" i="3" s="1"/>
  <c r="P58" i="3"/>
  <c r="K53" i="2" l="1"/>
  <c r="R53" i="2" s="1"/>
  <c r="P36" i="3"/>
  <c r="K84" i="2" l="1"/>
  <c r="R84" i="2" s="1"/>
  <c r="R36" i="3"/>
  <c r="P83" i="3"/>
  <c r="Q92" i="3" s="1"/>
</calcChain>
</file>

<file path=xl/sharedStrings.xml><?xml version="1.0" encoding="utf-8"?>
<sst xmlns="http://schemas.openxmlformats.org/spreadsheetml/2006/main" count="298" uniqueCount="126">
  <si>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</si>
  <si>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</si>
  <si>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</si>
  <si>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</si>
  <si>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</si>
  <si>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</si>
  <si>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</si>
  <si>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</si>
  <si>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</si>
  <si>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</si>
  <si>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</si>
  <si>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</si>
  <si>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</si>
  <si>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</si>
  <si>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</si>
  <si>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</si>
  <si>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</si>
  <si>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</si>
  <si>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</si>
  <si>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</si>
  <si>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</si>
  <si>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</si>
  <si>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</si>
  <si>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</si>
  <si>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</si>
  <si>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</si>
  <si>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</si>
  <si>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</si>
  <si>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</si>
  <si>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</si>
  <si>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</si>
  <si>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</si>
  <si>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</si>
  <si>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</si>
  <si>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</si>
  <si>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</si>
  <si>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</si>
  <si>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</si>
  <si>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</si>
  <si>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</si>
  <si>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</si>
  <si>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</si>
  <si>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</si>
  <si>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</si>
  <si>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</si>
  <si>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</si>
  <si>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</si>
  <si>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</si>
  <si>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</si>
  <si>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</si>
  <si>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</si>
  <si>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</si>
  <si>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</si>
  <si>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</si>
  <si>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</si>
  <si>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</si>
  <si>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</si>
  <si>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</si>
  <si>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</si>
  <si>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</si>
  <si>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</si>
  <si>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</si>
  <si>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</si>
  <si>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</si>
  <si>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</si>
  <si>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</si>
  <si>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</si>
  <si>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</si>
  <si>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</si>
  <si>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</si>
  <si>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</si>
  <si>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</si>
  <si>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</si>
  <si>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</si>
  <si>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</si>
  <si>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</si>
  <si>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</si>
  <si>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</si>
  <si>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</si>
  <si>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</si>
  <si>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</si>
  <si>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</si>
  <si>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</si>
  <si>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</si>
  <si>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</si>
  <si>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</si>
  <si>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</si>
  <si>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</si>
  <si>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</si>
  <si>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</si>
  <si>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</si>
  <si>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</si>
  <si>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</si>
  <si>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</si>
  <si>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</si>
  <si>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</si>
  <si>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</si>
  <si>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</si>
  <si>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</si>
  <si>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</si>
  <si>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NESTINA CONTRERAS</t>
  </si>
  <si>
    <t xml:space="preserve">           ANALISTA FINANCIERO                                                                                                                                     ENC. DPTO. FINANCIERO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</si>
  <si>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</si>
  <si>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</si>
  <si>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</si>
  <si>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</si>
  <si>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ANALISTA FINANCIERO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</si>
  <si>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</si>
  <si>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</si>
  <si>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</si>
  <si>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</si>
  <si>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</si>
  <si>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</si>
  <si>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NESTINA CONTRERAS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</si>
  <si>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</si>
  <si>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</si>
  <si>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</si>
  <si>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</si>
  <si>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</si>
  <si>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</si>
  <si>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 xml:space="preserve">2.9.5 GASTOS DE INTERESES, RECARGOS Y MULTAS Y SANCIONES DE IMPUESTOS </t>
  </si>
  <si>
    <t>RICHARD RODRIGUEZ TORRIBIO</t>
  </si>
  <si>
    <t>_____________________________________________________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</si>
  <si>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</si>
  <si>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Arial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</si>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</sst>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sz val="12"/>
      <color indexed="8"/>
      <name val="Calibri"/>
      <family val="2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4" fontId="0" fillId="0" borderId="0" xfId="0" applyNumberFormat="1"/>
    <xf numFmtId="164" fontId="3" fillId="6" borderId="0" xfId="0" applyNumberFormat="1" applyFont="1" applyFill="1"/>
    <xf numFmtId="43" fontId="10" fillId="0" borderId="0" xfId="1" applyFont="1"/>
    <xf numFmtId="49" fontId="11" fillId="3" borderId="0" xfId="0" applyNumberFormat="1" applyFont="1" applyFill="1" applyAlignment="1">
      <alignment horizontal="left"/>
    </xf>
    <xf numFmtId="43" fontId="11" fillId="3" borderId="0" xfId="1" applyFont="1" applyFill="1" applyAlignment="1">
      <alignment horizontal="right"/>
    </xf>
    <xf numFmtId="4" fontId="10" fillId="0" borderId="0" xfId="0" applyNumberFormat="1" applyFont="1"/>
    <xf numFmtId="0" fontId="10" fillId="0" borderId="0" xfId="0" applyFont="1"/>
    <xf numFmtId="43" fontId="12" fillId="0" borderId="0" xfId="1" applyFont="1"/>
    <xf numFmtId="4" fontId="12" fillId="0" borderId="0" xfId="0" applyNumberFormat="1" applyFont="1"/>
    <xf numFmtId="0" fontId="12" fillId="0" borderId="0" xfId="0" applyFont="1"/>
    <xf numFmtId="0" fontId="0" fillId="3" borderId="0" xfId="0" applyFill="1" applyAlignment="1">
      <alignment horizontal="left" indent="1"/>
    </xf>
    <xf numFmtId="43" fontId="1" fillId="3" borderId="0" xfId="1" applyFont="1" applyFill="1"/>
    <xf numFmtId="4" fontId="0" fillId="3" borderId="0" xfId="0" applyNumberFormat="1" applyFill="1"/>
    <xf numFmtId="43" fontId="0" fillId="3" borderId="0" xfId="1" applyFont="1" applyFill="1"/>
    <xf numFmtId="0" fontId="0" fillId="3" borderId="0" xfId="0" applyFill="1" applyAlignment="1">
      <alignment horizontal="left" indent="2"/>
    </xf>
    <xf numFmtId="0" fontId="12" fillId="0" borderId="0" xfId="0" applyFont="1" applyAlignment="1">
      <alignment horizontal="left" indent="2"/>
    </xf>
    <xf numFmtId="4" fontId="0" fillId="0" borderId="0" xfId="1" applyNumberFormat="1" applyFont="1" applyAlignment="1">
      <alignment horizontal="center"/>
    </xf>
    <xf numFmtId="4" fontId="0" fillId="0" borderId="0" xfId="1" applyNumberFormat="1" applyFont="1"/>
    <xf numFmtId="4" fontId="0" fillId="0" borderId="10" xfId="1" applyNumberFormat="1" applyFont="1" applyBorder="1"/>
    <xf numFmtId="4" fontId="0" fillId="3" borderId="0" xfId="1" applyNumberFormat="1" applyFont="1" applyFill="1"/>
    <xf numFmtId="4" fontId="10" fillId="0" borderId="0" xfId="1" applyNumberFormat="1" applyFont="1"/>
    <xf numFmtId="4" fontId="11" fillId="3" borderId="0" xfId="0" applyNumberFormat="1" applyFont="1" applyFill="1" applyAlignment="1">
      <alignment horizontal="center"/>
    </xf>
    <xf numFmtId="4" fontId="11" fillId="3" borderId="0" xfId="1" applyNumberFormat="1" applyFont="1" applyFill="1" applyAlignment="1">
      <alignment horizontal="center"/>
    </xf>
    <xf numFmtId="4" fontId="3" fillId="0" borderId="0" xfId="1" applyNumberFormat="1" applyFont="1"/>
    <xf numFmtId="4" fontId="0" fillId="0" borderId="0" xfId="0" applyNumberFormat="1" applyAlignment="1">
      <alignment horizontal="center"/>
    </xf>
    <xf numFmtId="4" fontId="3" fillId="6" borderId="2" xfId="0" applyNumberFormat="1" applyFont="1" applyFill="1" applyBorder="1"/>
    <xf numFmtId="43" fontId="11" fillId="3" borderId="0" xfId="1" applyFont="1" applyFill="1" applyAlignment="1">
      <alignment horizontal="left"/>
    </xf>
    <xf numFmtId="43" fontId="13" fillId="3" borderId="0" xfId="1" applyFont="1" applyFill="1" applyAlignment="1">
      <alignment horizontal="left"/>
    </xf>
    <xf numFmtId="43" fontId="12" fillId="3" borderId="0" xfId="1" applyFont="1" applyFill="1"/>
    <xf numFmtId="4" fontId="11" fillId="3" borderId="0" xfId="0" applyNumberFormat="1" applyFont="1" applyFill="1" applyAlignment="1">
      <alignment horizontal="left"/>
    </xf>
    <xf numFmtId="0" fontId="6" fillId="0" borderId="0" xfId="0" applyFont="1"/>
    <xf numFmtId="0" fontId="6" fillId="3" borderId="0" xfId="0" applyFont="1" applyFill="1"/>
    <xf numFmtId="43" fontId="6" fillId="3" borderId="0" xfId="1" applyFont="1" applyFill="1"/>
    <xf numFmtId="43" fontId="10" fillId="3" borderId="0" xfId="1" applyFont="1" applyFill="1"/>
    <xf numFmtId="43" fontId="3" fillId="3" borderId="0" xfId="1" applyFont="1" applyFill="1"/>
    <xf numFmtId="4" fontId="12" fillId="3" borderId="0" xfId="0" applyNumberFormat="1" applyFont="1" applyFill="1"/>
    <xf numFmtId="164" fontId="0" fillId="0" borderId="0" xfId="0" applyNumberFormat="1"/>
    <xf numFmtId="0" fontId="14" fillId="0" borderId="0" xfId="0" applyFont="1" applyAlignment="1">
      <alignment vertical="top" wrapText="1" readingOrder="1"/>
    </xf>
    <xf numFmtId="0" fontId="17" fillId="5" borderId="2" xfId="0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18" fillId="0" borderId="17" xfId="0" applyFont="1" applyBorder="1"/>
    <xf numFmtId="43" fontId="18" fillId="0" borderId="18" xfId="1" applyFont="1" applyBorder="1"/>
    <xf numFmtId="0" fontId="19" fillId="0" borderId="13" xfId="0" applyFont="1" applyBorder="1" applyAlignment="1">
      <alignment vertical="center"/>
    </xf>
    <xf numFmtId="43" fontId="19" fillId="0" borderId="14" xfId="1" applyFont="1" applyBorder="1"/>
    <xf numFmtId="0" fontId="20" fillId="0" borderId="15" xfId="0" applyFont="1" applyBorder="1" applyAlignment="1">
      <alignment wrapText="1"/>
    </xf>
    <xf numFmtId="43" fontId="19" fillId="0" borderId="16" xfId="1" applyFont="1" applyBorder="1"/>
    <xf numFmtId="0" fontId="19" fillId="0" borderId="15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center" wrapText="1" readingOrder="1"/>
    </xf>
    <xf numFmtId="43" fontId="3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695324</xdr:colOff>
      <xdr:row>2</xdr:row>
      <xdr:rowOff>152400</xdr:rowOff>
    </xdr:from>
    <xdr:to>
      <xdr:col>2</xdr:col>
      <xdr:colOff>1409700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781051</xdr:colOff>
      <xdr:row>2</xdr:row>
      <xdr:rowOff>85725</xdr:rowOff>
    </xdr:from>
    <xdr:to>
      <xdr:col>5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1801907</xdr:colOff>
      <xdr:row>1</xdr:row>
      <xdr:rowOff>249892</xdr:rowOff>
    </xdr:from>
    <xdr:to>
      <xdr:col>2</xdr:col>
      <xdr:colOff>4225738</xdr:colOff>
      <xdr:row>4</xdr:row>
      <xdr:rowOff>116542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01907" y="630892"/>
          <a:ext cx="2423831" cy="7631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1</xdr:row>
      <xdr:rowOff>219075</xdr:rowOff>
    </xdr:from>
    <xdr:to>
      <xdr:col>2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201706</xdr:rowOff>
    </xdr:from>
    <xdr:to>
      <xdr:col>2</xdr:col>
      <xdr:colOff>1748118</xdr:colOff>
      <xdr:row>4</xdr:row>
      <xdr:rowOff>11205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706"/>
          <a:ext cx="1748118" cy="705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2037870</xdr:colOff>
      <xdr:row>1</xdr:row>
      <xdr:rowOff>268940</xdr:rowOff>
    </xdr:from>
    <xdr:to>
      <xdr:col>2</xdr:col>
      <xdr:colOff>3964727</xdr:colOff>
      <xdr:row>4</xdr:row>
      <xdr:rowOff>82520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870" y="649940"/>
          <a:ext cx="1926857" cy="71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0"/>
  <sheetViews>
    <sheetView showGridLines="0" zoomScaleNormal="100" workbookViewId="0">
      <selection activeCell="G84" sqref="G84"/>
    </sheetView>
  </sheetViews>
  <sheetFormatPr defaultColWidth="11.42578125" defaultRowHeight="15" x14ac:dyDescent="0.25"/>
  <cols>
    <col min="3" max="3" width="105.85546875" customWidth="1"/>
    <col min="4" max="4" width="17.5703125" style="18" customWidth="1"/>
    <col min="5" max="5" width="16.7109375" style="18" customWidth="1"/>
    <col min="6" max="6" width="15.140625" bestFit="1" customWidth="1"/>
    <col min="7" max="7" width="15.28515625" customWidth="1"/>
  </cols>
  <sheetData>
    <row r="3" spans="2:16" ht="28.5" customHeight="1" x14ac:dyDescent="0.25">
      <c r="C3" s="83" t="s">
        <v>102</v>
      </c>
      <c r="D3" s="84"/>
      <c r="E3" s="84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21" customHeight="1" x14ac:dyDescent="0.25">
      <c r="C4" s="81" t="s">
        <v>103</v>
      </c>
      <c r="D4" s="82"/>
      <c r="E4" s="82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90">
        <v>2022</v>
      </c>
      <c r="D5" s="91"/>
      <c r="E5" s="91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15.75" customHeight="1" x14ac:dyDescent="0.25">
      <c r="C6" s="85" t="s">
        <v>76</v>
      </c>
      <c r="D6" s="86"/>
      <c r="E6" s="86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15.75" customHeight="1" x14ac:dyDescent="0.25">
      <c r="B7" s="11"/>
      <c r="C7" s="85" t="s">
        <v>77</v>
      </c>
      <c r="D7" s="86"/>
      <c r="E7" s="86"/>
      <c r="F7" s="11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" customHeight="1" x14ac:dyDescent="0.25">
      <c r="C9" s="87" t="s">
        <v>66</v>
      </c>
      <c r="D9" s="88" t="s">
        <v>94</v>
      </c>
      <c r="E9" s="88" t="s">
        <v>93</v>
      </c>
      <c r="F9" s="6"/>
    </row>
    <row r="10" spans="2:16" ht="23.25" customHeight="1" x14ac:dyDescent="0.25">
      <c r="C10" s="87"/>
      <c r="D10" s="89"/>
      <c r="E10" s="89"/>
      <c r="F10" s="6"/>
    </row>
    <row r="11" spans="2:16" x14ac:dyDescent="0.25">
      <c r="C11" s="1" t="s">
        <v>0</v>
      </c>
      <c r="D11" s="21"/>
      <c r="E11" s="21"/>
      <c r="F11" s="6"/>
    </row>
    <row r="12" spans="2:16" x14ac:dyDescent="0.25">
      <c r="C12" s="3" t="s">
        <v>1</v>
      </c>
      <c r="D12" s="23">
        <f>+D13+D14+D15+D16+D17</f>
        <v>95189329</v>
      </c>
      <c r="E12" s="23">
        <f>+E13+E14+E15+E16+E17</f>
        <v>105926083</v>
      </c>
      <c r="F12" s="6"/>
    </row>
    <row r="13" spans="2:16" x14ac:dyDescent="0.25">
      <c r="C13" s="4" t="s">
        <v>2</v>
      </c>
      <c r="D13" s="18">
        <v>72520840</v>
      </c>
      <c r="E13" s="34">
        <v>80803654</v>
      </c>
      <c r="F13" s="6"/>
    </row>
    <row r="14" spans="2:16" x14ac:dyDescent="0.25">
      <c r="C14" s="4" t="s">
        <v>3</v>
      </c>
      <c r="D14" s="18">
        <v>12584870</v>
      </c>
      <c r="E14" s="34">
        <v>12633210</v>
      </c>
      <c r="F14" s="6"/>
    </row>
    <row r="15" spans="2:16" x14ac:dyDescent="0.25">
      <c r="C15" s="4" t="s">
        <v>4</v>
      </c>
      <c r="D15" s="18">
        <v>100000</v>
      </c>
      <c r="E15" s="18">
        <v>100000</v>
      </c>
      <c r="F15" s="6"/>
    </row>
    <row r="16" spans="2:16" x14ac:dyDescent="0.25">
      <c r="C16" s="4" t="s">
        <v>5</v>
      </c>
      <c r="D16" s="18">
        <v>150000</v>
      </c>
      <c r="E16" s="18">
        <v>150000</v>
      </c>
      <c r="F16" s="6"/>
    </row>
    <row r="17" spans="3:6" x14ac:dyDescent="0.25">
      <c r="C17" s="4" t="s">
        <v>6</v>
      </c>
      <c r="D17" s="18">
        <v>9833619</v>
      </c>
      <c r="E17" s="34">
        <v>12239219</v>
      </c>
      <c r="F17" s="6"/>
    </row>
    <row r="18" spans="3:6" x14ac:dyDescent="0.25">
      <c r="C18" s="3" t="s">
        <v>7</v>
      </c>
      <c r="D18" s="23">
        <f>+D19+D20+D21+D22+D23+D24+D25+D26+D27</f>
        <v>16714939</v>
      </c>
      <c r="E18" s="23">
        <f>+E19+E20+E21+E22+E23+E24+E25+E26+E27</f>
        <v>26812601.049999997</v>
      </c>
      <c r="F18" s="6"/>
    </row>
    <row r="19" spans="3:6" x14ac:dyDescent="0.25">
      <c r="C19" s="4" t="s">
        <v>8</v>
      </c>
      <c r="D19" s="18">
        <v>7685752</v>
      </c>
      <c r="E19" s="34">
        <v>11361952</v>
      </c>
      <c r="F19" s="6"/>
    </row>
    <row r="20" spans="3:6" x14ac:dyDescent="0.25">
      <c r="C20" s="4" t="s">
        <v>9</v>
      </c>
      <c r="D20" s="18">
        <v>1512988</v>
      </c>
      <c r="E20" s="34">
        <v>1983261</v>
      </c>
      <c r="F20" s="6"/>
    </row>
    <row r="21" spans="3:6" x14ac:dyDescent="0.25">
      <c r="C21" s="4" t="s">
        <v>10</v>
      </c>
      <c r="D21" s="18">
        <v>750000</v>
      </c>
      <c r="E21" s="34">
        <v>713000</v>
      </c>
      <c r="F21" s="6"/>
    </row>
    <row r="22" spans="3:6" x14ac:dyDescent="0.25">
      <c r="C22" s="4" t="s">
        <v>11</v>
      </c>
      <c r="D22" s="18">
        <v>86500</v>
      </c>
      <c r="E22" s="34">
        <v>277509</v>
      </c>
      <c r="F22" s="6"/>
    </row>
    <row r="23" spans="3:6" x14ac:dyDescent="0.25">
      <c r="C23" s="4" t="s">
        <v>12</v>
      </c>
      <c r="D23" s="18">
        <v>377100</v>
      </c>
      <c r="E23" s="34">
        <v>522494.84</v>
      </c>
    </row>
    <row r="24" spans="3:6" x14ac:dyDescent="0.25">
      <c r="C24" s="4" t="s">
        <v>13</v>
      </c>
      <c r="D24" s="18">
        <v>754000</v>
      </c>
      <c r="E24" s="34">
        <v>1116000</v>
      </c>
    </row>
    <row r="25" spans="3:6" x14ac:dyDescent="0.25">
      <c r="C25" s="4" t="s">
        <v>14</v>
      </c>
      <c r="D25" s="18">
        <v>1712960</v>
      </c>
      <c r="E25" s="34">
        <v>2296409.4900000002</v>
      </c>
    </row>
    <row r="26" spans="3:6" x14ac:dyDescent="0.25">
      <c r="C26" s="4" t="s">
        <v>15</v>
      </c>
      <c r="D26" s="18">
        <v>1687589</v>
      </c>
      <c r="E26" s="34">
        <v>4175092.23</v>
      </c>
    </row>
    <row r="27" spans="3:6" x14ac:dyDescent="0.25">
      <c r="C27" s="4" t="s">
        <v>16</v>
      </c>
      <c r="D27" s="18">
        <v>2148050</v>
      </c>
      <c r="E27" s="34">
        <v>4366882.49</v>
      </c>
    </row>
    <row r="28" spans="3:6" x14ac:dyDescent="0.25">
      <c r="C28" s="3" t="s">
        <v>17</v>
      </c>
      <c r="D28" s="23">
        <f>+D29+D30+D31+D32+D33+D34+D35+D36+D37</f>
        <v>38196790</v>
      </c>
      <c r="E28" s="23">
        <f>+E29+E30+E31+E32+E33+E34+E35+E36+E37</f>
        <v>28713073.949999999</v>
      </c>
    </row>
    <row r="29" spans="3:6" x14ac:dyDescent="0.25">
      <c r="C29" s="4" t="s">
        <v>18</v>
      </c>
      <c r="D29" s="18">
        <v>1682489</v>
      </c>
      <c r="E29" s="34">
        <v>1741821</v>
      </c>
    </row>
    <row r="30" spans="3:6" x14ac:dyDescent="0.25">
      <c r="C30" s="4" t="s">
        <v>19</v>
      </c>
      <c r="D30" s="18">
        <v>824915</v>
      </c>
      <c r="E30" s="34">
        <v>1799526</v>
      </c>
    </row>
    <row r="31" spans="3:6" x14ac:dyDescent="0.25">
      <c r="C31" s="4" t="s">
        <v>20</v>
      </c>
      <c r="D31" s="18">
        <v>1961037</v>
      </c>
      <c r="E31" s="34">
        <v>3152533.28</v>
      </c>
    </row>
    <row r="32" spans="3:6" x14ac:dyDescent="0.25">
      <c r="C32" s="4" t="s">
        <v>21</v>
      </c>
      <c r="D32" s="18">
        <v>100000</v>
      </c>
      <c r="E32" s="34">
        <v>63100</v>
      </c>
    </row>
    <row r="33" spans="3:5" x14ac:dyDescent="0.25">
      <c r="C33" s="4" t="s">
        <v>22</v>
      </c>
      <c r="D33" s="18">
        <v>740009</v>
      </c>
      <c r="E33" s="34">
        <v>1093534</v>
      </c>
    </row>
    <row r="34" spans="3:5" x14ac:dyDescent="0.25">
      <c r="C34" s="4" t="s">
        <v>23</v>
      </c>
      <c r="D34" s="18">
        <v>17353571</v>
      </c>
      <c r="E34" s="34">
        <v>4456725.7</v>
      </c>
    </row>
    <row r="35" spans="3:5" x14ac:dyDescent="0.25">
      <c r="C35" s="4" t="s">
        <v>24</v>
      </c>
      <c r="D35" s="18">
        <v>8684066</v>
      </c>
      <c r="E35" s="34">
        <v>9519635.1600000001</v>
      </c>
    </row>
    <row r="36" spans="3:5" x14ac:dyDescent="0.25">
      <c r="C36" s="4" t="s">
        <v>25</v>
      </c>
    </row>
    <row r="37" spans="3:5" x14ac:dyDescent="0.25">
      <c r="C37" s="4" t="s">
        <v>26</v>
      </c>
      <c r="D37" s="18">
        <v>6850703</v>
      </c>
      <c r="E37" s="34">
        <v>6886198.8099999996</v>
      </c>
    </row>
    <row r="38" spans="3:5" x14ac:dyDescent="0.25">
      <c r="C38" s="3" t="s">
        <v>27</v>
      </c>
      <c r="D38" s="23">
        <f>+D39</f>
        <v>310000</v>
      </c>
      <c r="E38" s="23">
        <f>+E39</f>
        <v>310000</v>
      </c>
    </row>
    <row r="39" spans="3:5" x14ac:dyDescent="0.25">
      <c r="C39" s="4" t="s">
        <v>28</v>
      </c>
      <c r="D39" s="18">
        <v>310000</v>
      </c>
      <c r="E39" s="18">
        <v>310000</v>
      </c>
    </row>
    <row r="40" spans="3:5" x14ac:dyDescent="0.25">
      <c r="C40" s="4" t="s">
        <v>29</v>
      </c>
    </row>
    <row r="41" spans="3:5" x14ac:dyDescent="0.25">
      <c r="C41" s="4" t="s">
        <v>30</v>
      </c>
    </row>
    <row r="42" spans="3:5" x14ac:dyDescent="0.25">
      <c r="C42" s="4" t="s">
        <v>31</v>
      </c>
    </row>
    <row r="43" spans="3:5" x14ac:dyDescent="0.25">
      <c r="C43" s="4" t="s">
        <v>32</v>
      </c>
    </row>
    <row r="44" spans="3:5" x14ac:dyDescent="0.25">
      <c r="C44" s="4" t="s">
        <v>33</v>
      </c>
    </row>
    <row r="45" spans="3:5" x14ac:dyDescent="0.25">
      <c r="C45" s="4" t="s">
        <v>34</v>
      </c>
    </row>
    <row r="46" spans="3:5" x14ac:dyDescent="0.25">
      <c r="C46" s="4" t="s">
        <v>35</v>
      </c>
    </row>
    <row r="47" spans="3:5" x14ac:dyDescent="0.25">
      <c r="C47" s="3" t="s">
        <v>36</v>
      </c>
    </row>
    <row r="48" spans="3:5" x14ac:dyDescent="0.25">
      <c r="C48" s="4" t="s">
        <v>37</v>
      </c>
    </row>
    <row r="49" spans="3:5" x14ac:dyDescent="0.25">
      <c r="C49" s="4" t="s">
        <v>38</v>
      </c>
    </row>
    <row r="50" spans="3:5" x14ac:dyDescent="0.25">
      <c r="C50" s="4" t="s">
        <v>39</v>
      </c>
    </row>
    <row r="51" spans="3:5" x14ac:dyDescent="0.25">
      <c r="C51" s="4" t="s">
        <v>40</v>
      </c>
    </row>
    <row r="52" spans="3:5" x14ac:dyDescent="0.25">
      <c r="C52" s="4" t="s">
        <v>41</v>
      </c>
    </row>
    <row r="53" spans="3:5" x14ac:dyDescent="0.25">
      <c r="C53" s="4" t="s">
        <v>42</v>
      </c>
      <c r="D53" s="18">
        <v>0</v>
      </c>
      <c r="E53" s="18">
        <v>0</v>
      </c>
    </row>
    <row r="54" spans="3:5" x14ac:dyDescent="0.25">
      <c r="C54" s="3" t="s">
        <v>43</v>
      </c>
      <c r="D54" s="23">
        <f>+D55+D56+D57+D58+D59+D60+D61+D62+D63</f>
        <v>4588942</v>
      </c>
      <c r="E54" s="23">
        <f>+E55+E56+E57+E58+E59+E60+E61+E62+E63</f>
        <v>19321957.710000001</v>
      </c>
    </row>
    <row r="55" spans="3:5" x14ac:dyDescent="0.25">
      <c r="C55" s="4" t="s">
        <v>44</v>
      </c>
      <c r="D55" s="18">
        <v>2330258</v>
      </c>
      <c r="E55" s="34">
        <v>3552546</v>
      </c>
    </row>
    <row r="56" spans="3:5" x14ac:dyDescent="0.25">
      <c r="C56" s="4" t="s">
        <v>45</v>
      </c>
      <c r="D56" s="18">
        <v>47300</v>
      </c>
      <c r="E56" s="34">
        <v>961800</v>
      </c>
    </row>
    <row r="57" spans="3:5" x14ac:dyDescent="0.25">
      <c r="C57" s="4" t="s">
        <v>46</v>
      </c>
      <c r="E57" s="34">
        <v>21500</v>
      </c>
    </row>
    <row r="58" spans="3:5" x14ac:dyDescent="0.25">
      <c r="C58" s="4" t="s">
        <v>47</v>
      </c>
      <c r="E58" s="34">
        <v>6785500</v>
      </c>
    </row>
    <row r="59" spans="3:5" x14ac:dyDescent="0.25">
      <c r="C59" s="4" t="s">
        <v>48</v>
      </c>
      <c r="D59" s="18">
        <v>652400</v>
      </c>
      <c r="E59" s="34">
        <v>3939525.71</v>
      </c>
    </row>
    <row r="60" spans="3:5" x14ac:dyDescent="0.25">
      <c r="C60" s="4" t="s">
        <v>49</v>
      </c>
      <c r="D60" s="18">
        <v>837500</v>
      </c>
      <c r="E60" s="34">
        <v>395500</v>
      </c>
    </row>
    <row r="61" spans="3:5" x14ac:dyDescent="0.25">
      <c r="C61" s="4" t="s">
        <v>50</v>
      </c>
      <c r="D61" s="18">
        <v>175250</v>
      </c>
      <c r="E61" s="18">
        <v>175250</v>
      </c>
    </row>
    <row r="62" spans="3:5" x14ac:dyDescent="0.25">
      <c r="C62" s="4" t="s">
        <v>51</v>
      </c>
      <c r="D62" s="18">
        <v>410000</v>
      </c>
      <c r="E62" s="34">
        <v>460500</v>
      </c>
    </row>
    <row r="63" spans="3:5" x14ac:dyDescent="0.25">
      <c r="C63" s="4" t="s">
        <v>52</v>
      </c>
      <c r="D63" s="18">
        <v>136234</v>
      </c>
      <c r="E63" s="34">
        <v>3029836</v>
      </c>
    </row>
    <row r="64" spans="3:5" x14ac:dyDescent="0.25">
      <c r="C64" s="3" t="s">
        <v>53</v>
      </c>
      <c r="D64" s="18">
        <f>+D65+D66+D67+D68</f>
        <v>0</v>
      </c>
      <c r="E64" s="18">
        <v>0</v>
      </c>
    </row>
    <row r="65" spans="3:5" x14ac:dyDescent="0.25">
      <c r="C65" s="4" t="s">
        <v>54</v>
      </c>
      <c r="D65" s="18">
        <v>0</v>
      </c>
      <c r="E65" s="18">
        <v>0</v>
      </c>
    </row>
    <row r="66" spans="3:5" x14ac:dyDescent="0.25">
      <c r="C66" s="4" t="s">
        <v>55</v>
      </c>
      <c r="D66" s="18">
        <v>0</v>
      </c>
      <c r="E66" s="18">
        <v>0</v>
      </c>
    </row>
    <row r="67" spans="3:5" x14ac:dyDescent="0.25">
      <c r="C67" s="4" t="s">
        <v>56</v>
      </c>
      <c r="D67" s="18">
        <v>0</v>
      </c>
      <c r="E67" s="18">
        <v>0</v>
      </c>
    </row>
    <row r="68" spans="3:5" x14ac:dyDescent="0.25">
      <c r="C68" s="4" t="s">
        <v>57</v>
      </c>
      <c r="D68" s="18">
        <v>0</v>
      </c>
      <c r="E68" s="18">
        <v>0</v>
      </c>
    </row>
    <row r="69" spans="3:5" x14ac:dyDescent="0.25">
      <c r="C69" s="3" t="s">
        <v>58</v>
      </c>
      <c r="D69" s="18">
        <v>0</v>
      </c>
      <c r="E69" s="18">
        <v>0</v>
      </c>
    </row>
    <row r="70" spans="3:5" x14ac:dyDescent="0.25">
      <c r="C70" s="4" t="s">
        <v>59</v>
      </c>
      <c r="D70" s="18">
        <v>0</v>
      </c>
      <c r="E70" s="18">
        <v>0</v>
      </c>
    </row>
    <row r="71" spans="3:5" x14ac:dyDescent="0.25">
      <c r="C71" s="4" t="s">
        <v>60</v>
      </c>
      <c r="D71" s="18">
        <v>0</v>
      </c>
      <c r="E71" s="18">
        <v>0</v>
      </c>
    </row>
    <row r="72" spans="3:5" x14ac:dyDescent="0.25">
      <c r="C72" s="3" t="s">
        <v>61</v>
      </c>
      <c r="D72" s="18">
        <v>0</v>
      </c>
      <c r="E72" s="23">
        <f>+E75</f>
        <v>600</v>
      </c>
    </row>
    <row r="73" spans="3:5" x14ac:dyDescent="0.25">
      <c r="C73" s="4" t="s">
        <v>62</v>
      </c>
      <c r="D73" s="18">
        <v>0</v>
      </c>
      <c r="E73" s="18">
        <v>0</v>
      </c>
    </row>
    <row r="74" spans="3:5" x14ac:dyDescent="0.25">
      <c r="C74" s="4" t="s">
        <v>63</v>
      </c>
      <c r="D74" s="18">
        <v>0</v>
      </c>
      <c r="E74" s="18">
        <v>0</v>
      </c>
    </row>
    <row r="75" spans="3:5" x14ac:dyDescent="0.25">
      <c r="C75" s="4" t="s">
        <v>120</v>
      </c>
      <c r="E75" s="18">
        <v>600</v>
      </c>
    </row>
    <row r="76" spans="3:5" x14ac:dyDescent="0.25">
      <c r="C76" s="4" t="s">
        <v>64</v>
      </c>
      <c r="D76" s="18">
        <v>0</v>
      </c>
      <c r="E76" s="18">
        <v>0</v>
      </c>
    </row>
    <row r="77" spans="3:5" x14ac:dyDescent="0.25">
      <c r="C77" s="1" t="s">
        <v>67</v>
      </c>
      <c r="D77" s="18">
        <v>0</v>
      </c>
      <c r="E77" s="18">
        <v>0</v>
      </c>
    </row>
    <row r="78" spans="3:5" x14ac:dyDescent="0.25">
      <c r="C78" s="3" t="s">
        <v>68</v>
      </c>
      <c r="D78" s="18">
        <v>0</v>
      </c>
      <c r="E78" s="18">
        <v>0</v>
      </c>
    </row>
    <row r="79" spans="3:5" x14ac:dyDescent="0.25">
      <c r="C79" s="4" t="s">
        <v>69</v>
      </c>
      <c r="D79" s="18">
        <v>0</v>
      </c>
      <c r="E79" s="18">
        <v>0</v>
      </c>
    </row>
    <row r="80" spans="3:5" x14ac:dyDescent="0.25">
      <c r="C80" s="4" t="s">
        <v>70</v>
      </c>
      <c r="D80" s="18">
        <v>0</v>
      </c>
      <c r="E80" s="18">
        <v>0</v>
      </c>
    </row>
    <row r="81" spans="3:7" x14ac:dyDescent="0.25">
      <c r="C81" s="3" t="s">
        <v>71</v>
      </c>
      <c r="D81" s="18">
        <v>0</v>
      </c>
      <c r="E81" s="18">
        <v>0</v>
      </c>
    </row>
    <row r="82" spans="3:7" x14ac:dyDescent="0.25">
      <c r="C82" s="4" t="s">
        <v>72</v>
      </c>
      <c r="D82" s="18">
        <v>0</v>
      </c>
      <c r="E82" s="18">
        <v>0</v>
      </c>
    </row>
    <row r="83" spans="3:7" x14ac:dyDescent="0.25">
      <c r="C83" s="4" t="s">
        <v>73</v>
      </c>
      <c r="D83" s="18">
        <v>0</v>
      </c>
      <c r="E83" s="18">
        <v>0</v>
      </c>
    </row>
    <row r="84" spans="3:7" x14ac:dyDescent="0.25">
      <c r="C84" s="3" t="s">
        <v>74</v>
      </c>
      <c r="D84" s="18">
        <v>0</v>
      </c>
      <c r="E84" s="18">
        <v>0</v>
      </c>
    </row>
    <row r="85" spans="3:7" x14ac:dyDescent="0.25">
      <c r="C85" s="4" t="s">
        <v>75</v>
      </c>
      <c r="D85" s="18">
        <v>0</v>
      </c>
      <c r="E85" s="18">
        <v>0</v>
      </c>
      <c r="G85" s="35"/>
    </row>
    <row r="86" spans="3:7" x14ac:dyDescent="0.25">
      <c r="C86" s="29" t="s">
        <v>65</v>
      </c>
      <c r="D86" s="33">
        <f>+D54+D28+D18+D12+D38</f>
        <v>155000000</v>
      </c>
      <c r="E86" s="30">
        <f>+E54+E28+E18+E12+E39+E72</f>
        <v>181084315.70999998</v>
      </c>
      <c r="F86" s="26"/>
    </row>
    <row r="87" spans="3:7" x14ac:dyDescent="0.25">
      <c r="G87" s="26"/>
    </row>
    <row r="90" spans="3:7" x14ac:dyDescent="0.25">
      <c r="C90" t="s">
        <v>98</v>
      </c>
    </row>
    <row r="91" spans="3:7" x14ac:dyDescent="0.25">
      <c r="C91" t="s">
        <v>99</v>
      </c>
    </row>
    <row r="92" spans="3:7" x14ac:dyDescent="0.25">
      <c r="C92" s="24" t="s">
        <v>100</v>
      </c>
    </row>
    <row r="93" spans="3:7" x14ac:dyDescent="0.25">
      <c r="C93" t="s">
        <v>101</v>
      </c>
    </row>
    <row r="97" spans="3:3" ht="15.75" thickBot="1" x14ac:dyDescent="0.3"/>
    <row r="98" spans="3:3" ht="26.25" customHeight="1" thickBot="1" x14ac:dyDescent="0.3">
      <c r="C98" s="17" t="s">
        <v>95</v>
      </c>
    </row>
    <row r="99" spans="3:3" ht="33.75" customHeight="1" thickBot="1" x14ac:dyDescent="0.3">
      <c r="C99" s="15" t="s">
        <v>96</v>
      </c>
    </row>
    <row r="100" spans="3:3" ht="60.75" thickBot="1" x14ac:dyDescent="0.3">
      <c r="C100" s="16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7"/>
  <sheetViews>
    <sheetView showGridLines="0" topLeftCell="D55" zoomScaleNormal="100" workbookViewId="0">
      <selection activeCell="R84" sqref="R84"/>
    </sheetView>
  </sheetViews>
  <sheetFormatPr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3.85546875" customWidth="1"/>
    <col min="7" max="7" width="14.140625" customWidth="1"/>
    <col min="8" max="8" width="14.42578125" customWidth="1"/>
    <col min="9" max="9" width="13.140625" customWidth="1"/>
    <col min="10" max="10" width="13.28515625" customWidth="1"/>
    <col min="11" max="11" width="14.140625" customWidth="1"/>
    <col min="12" max="12" width="14.28515625" customWidth="1"/>
    <col min="13" max="13" width="14" customWidth="1"/>
    <col min="14" max="14" width="14.42578125" customWidth="1"/>
    <col min="15" max="15" width="13.7109375" customWidth="1"/>
    <col min="16" max="16" width="14.28515625" customWidth="1"/>
    <col min="17" max="17" width="14" customWidth="1"/>
    <col min="18" max="18" width="16" customWidth="1"/>
  </cols>
  <sheetData>
    <row r="3" spans="3:19" ht="28.5" customHeight="1" x14ac:dyDescent="0.25">
      <c r="C3" s="95" t="s">
        <v>102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3:19" ht="21" customHeight="1" x14ac:dyDescent="0.25">
      <c r="C4" s="81" t="s">
        <v>103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3:19" ht="15.75" x14ac:dyDescent="0.25">
      <c r="C5" s="90">
        <v>2022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3:19" ht="15.75" customHeight="1" x14ac:dyDescent="0.25">
      <c r="C6" s="85" t="s">
        <v>92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3:19" ht="15.75" customHeight="1" x14ac:dyDescent="0.25">
      <c r="C7" s="86" t="s">
        <v>77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9" spans="3:19" ht="25.5" customHeight="1" x14ac:dyDescent="0.25">
      <c r="C9" s="87" t="s">
        <v>66</v>
      </c>
      <c r="D9" s="88" t="s">
        <v>94</v>
      </c>
      <c r="E9" s="88" t="s">
        <v>93</v>
      </c>
      <c r="F9" s="92" t="s">
        <v>91</v>
      </c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4"/>
    </row>
    <row r="10" spans="3:19" x14ac:dyDescent="0.25">
      <c r="C10" s="87"/>
      <c r="D10" s="89"/>
      <c r="E10" s="89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2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3">
        <f t="shared" ref="D12:I12" si="0">+D13+D14+D15+D16+D18+D19+D20+D21+D22+D23+D24+D25+D26+D17</f>
        <v>111904268</v>
      </c>
      <c r="E12" s="23">
        <f t="shared" si="0"/>
        <v>132738684.05</v>
      </c>
      <c r="F12" s="23">
        <f t="shared" si="0"/>
        <v>5966386.9900000002</v>
      </c>
      <c r="G12" s="23">
        <f t="shared" si="0"/>
        <v>6842525.0899999989</v>
      </c>
      <c r="H12" s="23">
        <f t="shared" si="0"/>
        <v>10107128.24</v>
      </c>
      <c r="I12" s="23">
        <f t="shared" si="0"/>
        <v>9511877.9800000004</v>
      </c>
      <c r="J12" s="23">
        <f>+J13+J14+J15+J16+J18+J19+J20+J21+J22+J23+J24+J25+J26+J17</f>
        <v>6955145.9800000004</v>
      </c>
      <c r="K12" s="23">
        <f>+K13+K14+K15+K16+K17+K18+K19+K20+K21+K22+K23+K24+K25+K26</f>
        <v>9289686.0800000001</v>
      </c>
      <c r="L12" s="23">
        <f t="shared" ref="L12:P12" si="1">+L13+L14+L15+L16+L18+L19+L20+L21+L22+L23+L24+L25+L26+L17</f>
        <v>8201303.8799999999</v>
      </c>
      <c r="M12" s="23">
        <f t="shared" si="1"/>
        <v>11764044.02</v>
      </c>
      <c r="N12" s="23">
        <f t="shared" si="1"/>
        <v>8403373.0300000012</v>
      </c>
      <c r="O12" s="23">
        <f t="shared" si="1"/>
        <v>8962855.0499999989</v>
      </c>
      <c r="P12" s="23">
        <f t="shared" si="1"/>
        <v>19135299.390000001</v>
      </c>
      <c r="Q12" s="23">
        <f>+Q13+Q14+Q15+Q16+Q18+Q19+Q20+Q21+Q22+Q23+Q24+Q25+Q26+Q17</f>
        <v>11305473.199999999</v>
      </c>
      <c r="R12" s="23">
        <f>+F12+G12+H12+I12+J12+K12+L12+M12+N12+O12+P12+Q12</f>
        <v>116445098.93000001</v>
      </c>
    </row>
    <row r="13" spans="3:19" x14ac:dyDescent="0.25">
      <c r="C13" s="4" t="s">
        <v>2</v>
      </c>
      <c r="D13" s="18">
        <v>72520840</v>
      </c>
      <c r="E13" s="34">
        <v>80803654</v>
      </c>
      <c r="F13" s="18">
        <v>4757360</v>
      </c>
      <c r="G13" s="18">
        <v>4893772.5999999996</v>
      </c>
      <c r="H13" s="18">
        <v>7834556.0999999996</v>
      </c>
      <c r="I13" s="18">
        <v>5132994.99</v>
      </c>
      <c r="J13" s="18">
        <v>5187444.4400000004</v>
      </c>
      <c r="K13" s="34">
        <f>+'P3 Ejecucion '!I11</f>
        <v>5427340</v>
      </c>
      <c r="L13" s="18">
        <f>+'P3 Ejecucion '!J11</f>
        <v>5710350</v>
      </c>
      <c r="M13" s="18">
        <v>6937203.21</v>
      </c>
      <c r="N13" s="18">
        <f>+'P3 Ejecucion '!L11</f>
        <v>6008533.3899999997</v>
      </c>
      <c r="O13" s="34">
        <v>5853903.5099999998</v>
      </c>
      <c r="P13" s="34">
        <v>11240849.93</v>
      </c>
      <c r="Q13" s="34">
        <v>6205268.5800000001</v>
      </c>
      <c r="R13" s="26">
        <f>SUM(F13:Q13)</f>
        <v>75189576.749999985</v>
      </c>
    </row>
    <row r="14" spans="3:19" x14ac:dyDescent="0.25">
      <c r="C14" s="4" t="s">
        <v>3</v>
      </c>
      <c r="D14" s="18">
        <v>12584870</v>
      </c>
      <c r="E14" s="34">
        <v>12633210</v>
      </c>
      <c r="F14" s="18">
        <v>51000</v>
      </c>
      <c r="G14" s="22">
        <v>74131.97</v>
      </c>
      <c r="H14" s="18">
        <v>167524.12</v>
      </c>
      <c r="I14" s="18">
        <v>1146475.3999999999</v>
      </c>
      <c r="J14" s="18">
        <v>134345.06</v>
      </c>
      <c r="K14" s="34">
        <f>+'P3 Ejecucion '!I12</f>
        <v>3892544.33</v>
      </c>
      <c r="L14" s="18">
        <f>+'P3 Ejecucion '!J12</f>
        <v>27023.98</v>
      </c>
      <c r="M14" s="18">
        <v>112376.6</v>
      </c>
      <c r="N14" s="18">
        <f>+'P3 Ejecucion '!L12</f>
        <v>89203.96</v>
      </c>
      <c r="O14" s="34">
        <v>122934.84</v>
      </c>
      <c r="P14" s="34">
        <v>5578591.3399999999</v>
      </c>
      <c r="Q14" s="34">
        <v>272517.67</v>
      </c>
      <c r="R14" s="26">
        <f>SUM(F14:Q14)</f>
        <v>11668669.27</v>
      </c>
    </row>
    <row r="15" spans="3:19" x14ac:dyDescent="0.25">
      <c r="C15" s="4" t="s">
        <v>4</v>
      </c>
      <c r="D15" s="18">
        <v>100000</v>
      </c>
      <c r="E15" s="18">
        <v>100000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31"/>
      <c r="R15" s="26">
        <f>SUM(F15:Q15)</f>
        <v>0</v>
      </c>
      <c r="S15" s="14"/>
    </row>
    <row r="16" spans="3:19" x14ac:dyDescent="0.25">
      <c r="C16" s="4" t="s">
        <v>5</v>
      </c>
      <c r="D16" s="18">
        <v>150000</v>
      </c>
      <c r="E16" s="18">
        <v>150000</v>
      </c>
      <c r="F16" s="18">
        <v>0</v>
      </c>
      <c r="G16" s="18">
        <v>0</v>
      </c>
      <c r="H16" s="18">
        <v>0</v>
      </c>
      <c r="I16" s="18"/>
      <c r="J16" s="18"/>
      <c r="K16" s="18">
        <v>0</v>
      </c>
      <c r="L16" s="18">
        <v>0</v>
      </c>
      <c r="M16" s="18">
        <v>0</v>
      </c>
      <c r="N16" s="18">
        <v>0</v>
      </c>
      <c r="O16" s="18"/>
      <c r="P16" s="18"/>
      <c r="Q16" s="31"/>
      <c r="R16" s="26">
        <f t="shared" ref="R16:R26" si="2">SUM(F16:Q16)</f>
        <v>0</v>
      </c>
    </row>
    <row r="17" spans="3:18" x14ac:dyDescent="0.25">
      <c r="C17" s="4" t="str">
        <f>+'P1 Presupuesto Aprobado'!C17</f>
        <v>2.1.5 - CONTRIBUCIONES A LA SEGURIDAD SOCIAL</v>
      </c>
      <c r="D17" s="18">
        <v>9833619</v>
      </c>
      <c r="E17" s="34">
        <v>12239219</v>
      </c>
      <c r="F17" s="18">
        <v>726180.33</v>
      </c>
      <c r="G17" s="18">
        <v>732802.65</v>
      </c>
      <c r="H17" s="18">
        <v>957905.67</v>
      </c>
      <c r="I17" s="18">
        <v>774930.59</v>
      </c>
      <c r="J17" s="18">
        <v>790567.61</v>
      </c>
      <c r="K17" s="34">
        <f>+'P3 Ejecucion '!I14</f>
        <v>829083.27</v>
      </c>
      <c r="L17" s="18">
        <f>+'P3 Ejecucion '!J14</f>
        <v>872399.13</v>
      </c>
      <c r="M17" s="18">
        <v>910704.82</v>
      </c>
      <c r="N17" s="34">
        <v>893603.46</v>
      </c>
      <c r="O17" s="34">
        <v>887088.87</v>
      </c>
      <c r="P17" s="34">
        <v>882664.25</v>
      </c>
      <c r="Q17" s="34">
        <v>898002.96</v>
      </c>
      <c r="R17" s="26">
        <f t="shared" si="2"/>
        <v>10155933.609999999</v>
      </c>
    </row>
    <row r="18" spans="3:18" x14ac:dyDescent="0.25">
      <c r="C18" s="4" t="s">
        <v>8</v>
      </c>
      <c r="D18" s="18">
        <v>7685752</v>
      </c>
      <c r="E18" s="34">
        <v>11361952</v>
      </c>
      <c r="F18" s="31">
        <v>422228.4</v>
      </c>
      <c r="G18" s="31">
        <v>609238.01</v>
      </c>
      <c r="H18" s="31">
        <v>914177.18</v>
      </c>
      <c r="I18" s="18">
        <v>661238.07999999996</v>
      </c>
      <c r="J18" s="18">
        <v>688968.61</v>
      </c>
      <c r="K18" s="34">
        <f>+'P3 Ejecucion '!I16</f>
        <v>640981.22</v>
      </c>
      <c r="L18" s="18">
        <f>+'P3 Ejecucion '!J16</f>
        <v>867648.59</v>
      </c>
      <c r="M18" s="18">
        <v>835337.08</v>
      </c>
      <c r="N18" s="34">
        <v>766032.41</v>
      </c>
      <c r="O18" s="34">
        <v>853116.97</v>
      </c>
      <c r="P18" s="34">
        <v>792717.39</v>
      </c>
      <c r="Q18" s="34">
        <v>985249.1</v>
      </c>
      <c r="R18" s="26">
        <f t="shared" si="2"/>
        <v>9036933.0399999991</v>
      </c>
    </row>
    <row r="19" spans="3:18" x14ac:dyDescent="0.25">
      <c r="C19" s="4" t="s">
        <v>9</v>
      </c>
      <c r="D19" s="18">
        <v>1512988</v>
      </c>
      <c r="E19" s="34">
        <v>1983261</v>
      </c>
      <c r="F19" s="18"/>
      <c r="G19" s="18">
        <v>84363.55</v>
      </c>
      <c r="H19" s="18">
        <v>223346.91</v>
      </c>
      <c r="I19" s="18">
        <v>74448.97</v>
      </c>
      <c r="J19" s="18"/>
      <c r="K19" s="18"/>
      <c r="L19" s="18">
        <v>55669.38</v>
      </c>
      <c r="M19" s="34">
        <v>204990.4</v>
      </c>
      <c r="N19" s="34">
        <v>9278.23</v>
      </c>
      <c r="O19" s="34">
        <v>9278.23</v>
      </c>
      <c r="P19" s="34">
        <v>9278.23</v>
      </c>
      <c r="Q19" s="34">
        <v>504532.9</v>
      </c>
      <c r="R19" s="26">
        <f t="shared" si="2"/>
        <v>1175186.8</v>
      </c>
    </row>
    <row r="20" spans="3:18" x14ac:dyDescent="0.25">
      <c r="C20" s="4" t="s">
        <v>10</v>
      </c>
      <c r="D20" s="18">
        <v>750000</v>
      </c>
      <c r="E20" s="34">
        <v>713000</v>
      </c>
      <c r="F20" s="18"/>
      <c r="G20" s="18"/>
      <c r="H20" s="18"/>
      <c r="I20" s="18"/>
      <c r="J20" s="18"/>
      <c r="K20" s="18"/>
      <c r="L20" s="18"/>
      <c r="M20" s="34">
        <v>219995</v>
      </c>
      <c r="N20" s="18"/>
      <c r="O20" s="34">
        <v>154300</v>
      </c>
      <c r="P20" s="18"/>
      <c r="Q20" s="34">
        <v>185074.2</v>
      </c>
      <c r="R20" s="26">
        <f t="shared" si="2"/>
        <v>559369.19999999995</v>
      </c>
    </row>
    <row r="21" spans="3:18" x14ac:dyDescent="0.25">
      <c r="C21" s="4" t="s">
        <v>11</v>
      </c>
      <c r="D21" s="18">
        <v>86500</v>
      </c>
      <c r="E21" s="34">
        <v>277509</v>
      </c>
      <c r="F21" s="18"/>
      <c r="G21" s="18"/>
      <c r="H21" s="18"/>
      <c r="I21" s="18">
        <v>6135.99</v>
      </c>
      <c r="J21" s="18">
        <v>3540</v>
      </c>
      <c r="K21" s="34">
        <f>+'P3 Ejecucion '!I19</f>
        <v>2360</v>
      </c>
      <c r="L21" s="18">
        <v>3501</v>
      </c>
      <c r="M21" s="34">
        <v>35418</v>
      </c>
      <c r="N21">
        <v>309.39999999999998</v>
      </c>
      <c r="O21" s="34">
        <v>28574.45</v>
      </c>
      <c r="P21" s="34">
        <v>4425</v>
      </c>
      <c r="Q21" s="34">
        <v>10669.05</v>
      </c>
      <c r="R21" s="26">
        <f t="shared" si="2"/>
        <v>94932.89</v>
      </c>
    </row>
    <row r="22" spans="3:18" x14ac:dyDescent="0.25">
      <c r="C22" s="4" t="s">
        <v>12</v>
      </c>
      <c r="D22" s="18">
        <v>377100</v>
      </c>
      <c r="E22" s="34">
        <v>522494.84</v>
      </c>
      <c r="F22" s="18"/>
      <c r="G22" s="18"/>
      <c r="H22" s="18"/>
      <c r="I22" s="18">
        <v>13806</v>
      </c>
      <c r="J22" s="18"/>
      <c r="K22" s="18"/>
      <c r="L22" s="18"/>
      <c r="M22" s="18"/>
      <c r="N22" s="18"/>
      <c r="O22" s="34">
        <v>69000</v>
      </c>
      <c r="P22" s="34">
        <v>33988.25</v>
      </c>
      <c r="Q22" s="34">
        <v>82974</v>
      </c>
      <c r="R22" s="26">
        <f t="shared" si="2"/>
        <v>199768.25</v>
      </c>
    </row>
    <row r="23" spans="3:18" x14ac:dyDescent="0.25">
      <c r="C23" s="4" t="s">
        <v>13</v>
      </c>
      <c r="D23" s="18">
        <v>754000</v>
      </c>
      <c r="E23" s="34">
        <v>1116000</v>
      </c>
      <c r="F23" s="18">
        <v>9618.26</v>
      </c>
      <c r="G23" s="18">
        <v>426016.31</v>
      </c>
      <c r="H23" s="18">
        <v>9618.26</v>
      </c>
      <c r="I23" s="18">
        <v>28592.26</v>
      </c>
      <c r="J23" s="18"/>
      <c r="K23" s="18"/>
      <c r="L23" s="18">
        <v>8443</v>
      </c>
      <c r="M23" s="34">
        <v>37721.26</v>
      </c>
      <c r="N23" s="34">
        <v>383437.88</v>
      </c>
      <c r="O23" s="34">
        <v>22237.35</v>
      </c>
      <c r="P23" s="34">
        <v>16886</v>
      </c>
      <c r="Q23" s="34">
        <v>48766.879999999997</v>
      </c>
      <c r="R23" s="26">
        <f t="shared" si="2"/>
        <v>991337.46</v>
      </c>
    </row>
    <row r="24" spans="3:18" x14ac:dyDescent="0.25">
      <c r="C24" s="4" t="s">
        <v>14</v>
      </c>
      <c r="D24" s="18">
        <v>1712960</v>
      </c>
      <c r="E24" s="34">
        <v>2296409.4900000002</v>
      </c>
      <c r="F24" s="18"/>
      <c r="G24" s="18">
        <v>21000</v>
      </c>
      <c r="H24" s="18"/>
      <c r="I24" s="18"/>
      <c r="J24" s="18">
        <v>9618.26</v>
      </c>
      <c r="K24" s="34">
        <f>+'P3 Ejecucion '!I22</f>
        <v>19105.259999999998</v>
      </c>
      <c r="L24" s="18"/>
      <c r="M24" s="34">
        <v>14910.01</v>
      </c>
      <c r="N24" s="34">
        <v>109386</v>
      </c>
      <c r="O24" s="34">
        <v>31010.400000000001</v>
      </c>
      <c r="P24" s="34">
        <v>330400</v>
      </c>
      <c r="Q24" s="34">
        <v>627342.56000000006</v>
      </c>
      <c r="R24" s="26">
        <f t="shared" si="2"/>
        <v>1162772.49</v>
      </c>
    </row>
    <row r="25" spans="3:18" x14ac:dyDescent="0.25">
      <c r="C25" s="4" t="s">
        <v>15</v>
      </c>
      <c r="D25" s="18">
        <v>1687589</v>
      </c>
      <c r="E25" s="34">
        <v>4175092.23</v>
      </c>
      <c r="F25" s="18"/>
      <c r="G25" s="18">
        <v>1200</v>
      </c>
      <c r="H25" s="18"/>
      <c r="I25" s="18">
        <v>1585918</v>
      </c>
      <c r="J25" s="18">
        <v>42250</v>
      </c>
      <c r="K25" s="34">
        <f>+'P3 Ejecucion '!I24</f>
        <v>-1584268</v>
      </c>
      <c r="L25" s="18">
        <v>63720</v>
      </c>
      <c r="M25" s="34">
        <v>1816970.21</v>
      </c>
      <c r="N25" s="34">
        <v>143588.29999999999</v>
      </c>
      <c r="O25" s="34">
        <v>21736.63</v>
      </c>
      <c r="P25" s="34">
        <v>118000</v>
      </c>
      <c r="Q25" s="34">
        <v>872655.3</v>
      </c>
      <c r="R25" s="26">
        <f t="shared" si="2"/>
        <v>3081770.4399999995</v>
      </c>
    </row>
    <row r="26" spans="3:18" x14ac:dyDescent="0.25">
      <c r="C26" s="4" t="s">
        <v>16</v>
      </c>
      <c r="D26" s="18">
        <v>2148050</v>
      </c>
      <c r="E26" s="34">
        <v>4366882.49</v>
      </c>
      <c r="F26" s="18"/>
      <c r="G26" s="18"/>
      <c r="H26" s="18"/>
      <c r="I26" s="18">
        <v>87337.7</v>
      </c>
      <c r="J26" s="18">
        <v>98412</v>
      </c>
      <c r="K26" s="34">
        <f>+'P3 Ejecucion '!I25</f>
        <v>62540</v>
      </c>
      <c r="L26" s="18">
        <v>592548.80000000005</v>
      </c>
      <c r="M26" s="34">
        <v>638417.43000000005</v>
      </c>
      <c r="N26" s="18"/>
      <c r="O26" s="34">
        <v>909673.8</v>
      </c>
      <c r="P26" s="34">
        <v>127499</v>
      </c>
      <c r="Q26" s="34">
        <v>612420</v>
      </c>
      <c r="R26" s="26">
        <f t="shared" si="2"/>
        <v>3128848.7300000004</v>
      </c>
    </row>
    <row r="27" spans="3:18" x14ac:dyDescent="0.25">
      <c r="C27" s="3" t="s">
        <v>17</v>
      </c>
      <c r="D27" s="23">
        <f>+D28+D29+D30+D31+D32+D33+D34+D35+D36</f>
        <v>38196790</v>
      </c>
      <c r="E27" s="23">
        <f>+E28+E29+E30+E31+E32+E33+E34+E35+E36</f>
        <v>28713073.949999999</v>
      </c>
      <c r="F27" s="18">
        <v>0</v>
      </c>
      <c r="G27" s="23">
        <f>+G28+G29+G30+G31+G32+G33+G34+G35</f>
        <v>313600</v>
      </c>
      <c r="H27" s="23">
        <f t="shared" ref="H27" si="3">+H28+H29+H30+H31+H32+H33+H34+H35</f>
        <v>285203.12</v>
      </c>
      <c r="I27" s="23">
        <f t="shared" ref="I27:N27" si="4">+I28+I29+I30+I31+I32+I33+I34+I35+I36</f>
        <v>1037308.9100000001</v>
      </c>
      <c r="J27" s="23">
        <f t="shared" si="4"/>
        <v>811562.5</v>
      </c>
      <c r="K27" s="23">
        <f t="shared" si="4"/>
        <v>2188962.94</v>
      </c>
      <c r="L27" s="23">
        <f t="shared" si="4"/>
        <v>1543065.67</v>
      </c>
      <c r="M27" s="23">
        <f t="shared" si="4"/>
        <v>2053426.99</v>
      </c>
      <c r="N27" s="23">
        <f t="shared" si="4"/>
        <v>1320073.1500000001</v>
      </c>
      <c r="O27" s="23">
        <f>+O28+O29+O30+O31+O32+O33+O34+O35+O36</f>
        <v>965745.73</v>
      </c>
      <c r="P27" s="23">
        <f>+P28+P29+P30+P31+P32+P33+P34+P35+P36</f>
        <v>890389.61999999988</v>
      </c>
      <c r="Q27" s="23">
        <f>+Q28+Q29+Q30+Q32+Q34+Q36+Q33+Q31+Q35</f>
        <v>4551474.71</v>
      </c>
      <c r="R27" s="27">
        <f>SUM(F27:Q27)</f>
        <v>15960813.34</v>
      </c>
    </row>
    <row r="28" spans="3:18" x14ac:dyDescent="0.25">
      <c r="C28" s="4" t="s">
        <v>18</v>
      </c>
      <c r="D28" s="18">
        <v>1682489</v>
      </c>
      <c r="E28" s="34">
        <v>1741821</v>
      </c>
      <c r="F28" s="18"/>
      <c r="G28" s="18"/>
      <c r="H28" s="18"/>
      <c r="I28" s="18">
        <v>275661.8</v>
      </c>
      <c r="J28" s="18">
        <v>57727</v>
      </c>
      <c r="K28" s="34">
        <f>+'P3 Ejecucion '!I27</f>
        <v>206376.8</v>
      </c>
      <c r="L28" s="18">
        <f>+'P3 Ejecucion '!J27</f>
        <v>87555</v>
      </c>
      <c r="M28" s="34">
        <v>115580.6</v>
      </c>
      <c r="N28" s="34">
        <v>13780</v>
      </c>
      <c r="O28" s="34">
        <v>309707.12</v>
      </c>
      <c r="P28" s="18">
        <v>21122</v>
      </c>
      <c r="Q28" s="34">
        <v>136921.51999999999</v>
      </c>
      <c r="R28" s="26">
        <f t="shared" ref="R28:R36" si="5">SUM(F28:Q28)</f>
        <v>1224431.8399999999</v>
      </c>
    </row>
    <row r="29" spans="3:18" x14ac:dyDescent="0.25">
      <c r="C29" s="4" t="s">
        <v>19</v>
      </c>
      <c r="D29" s="18">
        <v>824915</v>
      </c>
      <c r="E29" s="34">
        <v>1799526</v>
      </c>
      <c r="F29" s="18"/>
      <c r="G29" s="18"/>
      <c r="H29" s="18">
        <v>16071.6</v>
      </c>
      <c r="I29" s="18"/>
      <c r="J29" s="18"/>
      <c r="K29" s="18"/>
      <c r="L29" s="18">
        <f>+'P3 Ejecucion '!J28</f>
        <v>29116.5</v>
      </c>
      <c r="M29" s="34">
        <v>53592</v>
      </c>
      <c r="N29" s="34">
        <v>771230.3</v>
      </c>
      <c r="O29" s="18"/>
      <c r="P29" s="18"/>
      <c r="Q29" s="18">
        <v>81007</v>
      </c>
      <c r="R29" s="26">
        <f t="shared" si="5"/>
        <v>951017.4</v>
      </c>
    </row>
    <row r="30" spans="3:18" x14ac:dyDescent="0.25">
      <c r="C30" s="4" t="s">
        <v>20</v>
      </c>
      <c r="D30" s="18">
        <v>1961037</v>
      </c>
      <c r="E30" s="34">
        <v>3152533.28</v>
      </c>
      <c r="F30" s="18"/>
      <c r="G30" s="18"/>
      <c r="H30" s="18"/>
      <c r="I30" s="18">
        <v>178160.25</v>
      </c>
      <c r="J30" s="18"/>
      <c r="K30" s="34">
        <f>+'P3 Ejecucion '!I29</f>
        <v>1112386</v>
      </c>
      <c r="L30" s="18"/>
      <c r="M30" s="34">
        <v>322801.74</v>
      </c>
      <c r="N30" s="18"/>
      <c r="O30" s="18">
        <v>400</v>
      </c>
      <c r="P30" s="34">
        <v>188878.59</v>
      </c>
      <c r="Q30" s="34">
        <v>309160</v>
      </c>
      <c r="R30" s="26">
        <f t="shared" si="5"/>
        <v>2111786.58</v>
      </c>
    </row>
    <row r="31" spans="3:18" x14ac:dyDescent="0.25">
      <c r="C31" s="4" t="s">
        <v>21</v>
      </c>
      <c r="D31" s="18">
        <v>100000</v>
      </c>
      <c r="E31" s="34">
        <v>63100</v>
      </c>
      <c r="F31" s="18"/>
      <c r="G31" s="18"/>
      <c r="H31" s="18"/>
      <c r="I31" s="18"/>
      <c r="J31" s="18"/>
      <c r="K31" s="18"/>
      <c r="L31" s="18">
        <v>13629</v>
      </c>
      <c r="M31" s="18"/>
      <c r="N31" s="34">
        <v>19053.400000000001</v>
      </c>
      <c r="O31" s="18"/>
      <c r="P31" s="18"/>
      <c r="Q31" s="18">
        <v>16430.87</v>
      </c>
      <c r="R31" s="26">
        <f t="shared" si="5"/>
        <v>49113.270000000004</v>
      </c>
    </row>
    <row r="32" spans="3:18" x14ac:dyDescent="0.25">
      <c r="C32" s="4" t="s">
        <v>22</v>
      </c>
      <c r="D32" s="18">
        <v>740009</v>
      </c>
      <c r="E32" s="34">
        <v>1093534</v>
      </c>
      <c r="F32" s="18"/>
      <c r="G32" s="18"/>
      <c r="H32" s="18"/>
      <c r="I32" s="18">
        <v>172750</v>
      </c>
      <c r="J32" s="18"/>
      <c r="K32" s="34">
        <f>+'P3 Ejecucion '!I31</f>
        <v>154020.68</v>
      </c>
      <c r="L32" s="18">
        <v>86612</v>
      </c>
      <c r="M32" s="34">
        <v>141644.20000000001</v>
      </c>
      <c r="N32" s="18"/>
      <c r="O32" s="34">
        <v>226413.18</v>
      </c>
      <c r="P32" s="18"/>
      <c r="Q32" s="18">
        <v>68050.429999999993</v>
      </c>
      <c r="R32" s="26">
        <f t="shared" si="5"/>
        <v>849490.49</v>
      </c>
    </row>
    <row r="33" spans="3:18" x14ac:dyDescent="0.25">
      <c r="C33" s="4" t="s">
        <v>23</v>
      </c>
      <c r="D33" s="18">
        <v>17353571</v>
      </c>
      <c r="E33" s="34">
        <v>4456725.7</v>
      </c>
      <c r="F33" s="18"/>
      <c r="G33" s="18"/>
      <c r="H33" s="18"/>
      <c r="I33" s="18">
        <v>13883.88</v>
      </c>
      <c r="J33" s="18"/>
      <c r="K33" s="18"/>
      <c r="L33" s="18">
        <v>90127.46</v>
      </c>
      <c r="M33" s="34">
        <v>87148.800000000003</v>
      </c>
      <c r="N33" s="18"/>
      <c r="O33" s="34">
        <v>6012.61</v>
      </c>
      <c r="P33" s="34">
        <v>56217.33</v>
      </c>
      <c r="Q33" s="34">
        <v>1242186.1399999999</v>
      </c>
      <c r="R33" s="26">
        <f>SUM(F33:Q33)</f>
        <v>1495576.22</v>
      </c>
    </row>
    <row r="34" spans="3:18" x14ac:dyDescent="0.25">
      <c r="C34" s="4" t="s">
        <v>24</v>
      </c>
      <c r="D34" s="18">
        <v>8684066</v>
      </c>
      <c r="E34" s="34">
        <v>9519635.1600000001</v>
      </c>
      <c r="F34" s="18"/>
      <c r="G34" s="18">
        <v>313600</v>
      </c>
      <c r="H34" s="18">
        <v>269131.52000000002</v>
      </c>
      <c r="I34" s="18">
        <v>6322.18</v>
      </c>
      <c r="J34" s="18">
        <v>627630.74</v>
      </c>
      <c r="K34" s="34">
        <f>+'P3 Ejecucion '!I33</f>
        <v>257544.21</v>
      </c>
      <c r="L34" s="18">
        <v>240306.4</v>
      </c>
      <c r="M34" s="34">
        <v>486978.66</v>
      </c>
      <c r="N34" s="34">
        <v>313533.92</v>
      </c>
      <c r="O34" s="34">
        <v>354625.49</v>
      </c>
      <c r="P34" s="34">
        <v>337926.04</v>
      </c>
      <c r="Q34" s="34">
        <v>1524161.05</v>
      </c>
      <c r="R34" s="26">
        <f t="shared" si="5"/>
        <v>4731760.21</v>
      </c>
    </row>
    <row r="35" spans="3:18" x14ac:dyDescent="0.25">
      <c r="C35" s="4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>
        <v>1173557.7</v>
      </c>
      <c r="R35" s="27">
        <f t="shared" si="5"/>
        <v>1173557.7</v>
      </c>
    </row>
    <row r="36" spans="3:18" x14ac:dyDescent="0.25">
      <c r="C36" s="4" t="s">
        <v>26</v>
      </c>
      <c r="D36" s="18">
        <v>6850703</v>
      </c>
      <c r="E36" s="34">
        <v>6886198.8099999996</v>
      </c>
      <c r="F36" s="18"/>
      <c r="G36" s="18"/>
      <c r="H36" s="18"/>
      <c r="I36" s="18">
        <v>390530.8</v>
      </c>
      <c r="J36" s="18">
        <v>126204.76</v>
      </c>
      <c r="K36" s="34">
        <f>+'P3 Ejecucion '!I35</f>
        <v>458635.25</v>
      </c>
      <c r="L36" s="18">
        <v>995719.31</v>
      </c>
      <c r="M36" s="34">
        <v>845680.99</v>
      </c>
      <c r="N36" s="34">
        <v>202475.53</v>
      </c>
      <c r="O36" s="34">
        <v>68587.33</v>
      </c>
      <c r="P36" s="34">
        <v>286245.65999999997</v>
      </c>
      <c r="Q36" s="34"/>
      <c r="R36" s="26">
        <f t="shared" si="5"/>
        <v>3374079.6300000004</v>
      </c>
    </row>
    <row r="37" spans="3:18" x14ac:dyDescent="0.25">
      <c r="C37" s="3" t="s">
        <v>27</v>
      </c>
      <c r="D37" s="23">
        <f>+D38</f>
        <v>310000</v>
      </c>
      <c r="E37" s="23">
        <f>+E38</f>
        <v>310000</v>
      </c>
      <c r="F37" s="18">
        <v>0</v>
      </c>
      <c r="G37" s="18">
        <v>0</v>
      </c>
      <c r="H37" s="23">
        <f>+H38+H39+H40+H41+H42+H43+H44+H45</f>
        <v>0</v>
      </c>
      <c r="I37" s="23">
        <f>+I38+I39+I40+I41+I42+I43+I44+I45</f>
        <v>0</v>
      </c>
      <c r="J37" s="23"/>
      <c r="K37" s="23"/>
      <c r="L37" s="23">
        <f>+L38</f>
        <v>0</v>
      </c>
      <c r="M37" s="23">
        <f>+M38+M39+M40+M41+M42+M43+M44+M45</f>
        <v>50000</v>
      </c>
      <c r="N37" s="18">
        <f>+N38+N39+N40+N41+N42+N43+N44+N45</f>
        <v>0</v>
      </c>
      <c r="O37" s="18">
        <f>+O38+O39+O40+O41+O42+O43+O44+O45</f>
        <v>0</v>
      </c>
      <c r="P37" s="18">
        <f>+P38+P39+P40+P41+P42+P43+P44+P45</f>
        <v>0</v>
      </c>
      <c r="Q37" s="18">
        <f t="shared" ref="Q37" si="6">+Q38+Q39+Q40+Q41+Q42+Q43+Q44+Q45</f>
        <v>0</v>
      </c>
      <c r="R37" s="26">
        <f t="shared" ref="R37:R42" si="7">SUM(F37:Q37)</f>
        <v>50000</v>
      </c>
    </row>
    <row r="38" spans="3:18" x14ac:dyDescent="0.25">
      <c r="C38" s="4" t="s">
        <v>28</v>
      </c>
      <c r="D38" s="18">
        <v>310000</v>
      </c>
      <c r="E38" s="18">
        <v>310000</v>
      </c>
      <c r="F38" s="18">
        <v>0</v>
      </c>
      <c r="G38" s="18">
        <v>0</v>
      </c>
      <c r="H38" s="18"/>
      <c r="I38" s="18"/>
      <c r="J38" s="23"/>
      <c r="K38" s="18"/>
      <c r="L38" s="18"/>
      <c r="M38" s="34">
        <v>50000</v>
      </c>
      <c r="N38" s="18"/>
      <c r="O38" s="18"/>
      <c r="P38" s="18"/>
      <c r="Q38" s="18"/>
      <c r="R38" s="26"/>
    </row>
    <row r="39" spans="3:18" x14ac:dyDescent="0.25">
      <c r="C39" s="4" t="s">
        <v>29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23"/>
      <c r="K39" s="18">
        <v>0</v>
      </c>
      <c r="L39" s="18">
        <v>0</v>
      </c>
      <c r="M39" s="18">
        <v>0</v>
      </c>
      <c r="N39" s="18">
        <f t="shared" ref="N39:N52" si="8">+N40+N41+N42+N43+N44+N45+N46+N47</f>
        <v>0</v>
      </c>
      <c r="O39" s="18">
        <v>0</v>
      </c>
      <c r="P39" s="18">
        <v>0</v>
      </c>
      <c r="Q39" s="18">
        <v>0</v>
      </c>
      <c r="R39" s="26">
        <f t="shared" si="7"/>
        <v>0</v>
      </c>
    </row>
    <row r="40" spans="3:18" x14ac:dyDescent="0.25">
      <c r="C40" s="4" t="s">
        <v>30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23"/>
      <c r="K40" s="18">
        <v>0</v>
      </c>
      <c r="L40" s="18">
        <v>0</v>
      </c>
      <c r="M40" s="18">
        <v>0</v>
      </c>
      <c r="N40" s="18">
        <f t="shared" si="8"/>
        <v>0</v>
      </c>
      <c r="O40" s="18">
        <v>0</v>
      </c>
      <c r="P40" s="18">
        <v>0</v>
      </c>
      <c r="Q40" s="18">
        <v>0</v>
      </c>
      <c r="R40" s="26">
        <f t="shared" si="7"/>
        <v>0</v>
      </c>
    </row>
    <row r="41" spans="3:18" x14ac:dyDescent="0.25">
      <c r="C41" s="4" t="s">
        <v>31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23"/>
      <c r="K41" s="18">
        <v>0</v>
      </c>
      <c r="L41" s="18">
        <v>0</v>
      </c>
      <c r="M41" s="18">
        <v>0</v>
      </c>
      <c r="N41" s="18">
        <f t="shared" si="8"/>
        <v>0</v>
      </c>
      <c r="O41" s="18">
        <v>0</v>
      </c>
      <c r="P41" s="18">
        <v>0</v>
      </c>
      <c r="Q41" s="18">
        <v>0</v>
      </c>
      <c r="R41" s="26">
        <f t="shared" si="7"/>
        <v>0</v>
      </c>
    </row>
    <row r="42" spans="3:18" x14ac:dyDescent="0.25">
      <c r="C42" s="4" t="s">
        <v>32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23"/>
      <c r="K42" s="18">
        <v>0</v>
      </c>
      <c r="L42" s="18">
        <v>0</v>
      </c>
      <c r="M42" s="18">
        <v>0</v>
      </c>
      <c r="N42" s="18">
        <f t="shared" si="8"/>
        <v>0</v>
      </c>
      <c r="O42" s="18">
        <v>0</v>
      </c>
      <c r="P42" s="18">
        <v>0</v>
      </c>
      <c r="Q42" s="18">
        <v>0</v>
      </c>
      <c r="R42" s="26">
        <f t="shared" si="7"/>
        <v>0</v>
      </c>
    </row>
    <row r="43" spans="3:18" x14ac:dyDescent="0.25">
      <c r="C43" s="4" t="s">
        <v>33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23"/>
      <c r="K43" s="18">
        <v>0</v>
      </c>
      <c r="L43" s="18">
        <v>0</v>
      </c>
      <c r="M43" s="18">
        <v>0</v>
      </c>
      <c r="N43" s="18">
        <f t="shared" si="8"/>
        <v>0</v>
      </c>
      <c r="O43" s="18">
        <v>0</v>
      </c>
      <c r="P43" s="18">
        <v>0</v>
      </c>
      <c r="Q43" s="18">
        <v>0</v>
      </c>
      <c r="R43" s="26">
        <f t="shared" ref="R43:R73" si="9">SUM(F43:Q43)</f>
        <v>0</v>
      </c>
    </row>
    <row r="44" spans="3:18" x14ac:dyDescent="0.25">
      <c r="C44" s="4" t="s">
        <v>34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3"/>
      <c r="K44" s="18">
        <v>0</v>
      </c>
      <c r="L44" s="18">
        <v>0</v>
      </c>
      <c r="M44" s="18">
        <v>0</v>
      </c>
      <c r="N44" s="18">
        <f t="shared" si="8"/>
        <v>0</v>
      </c>
      <c r="O44" s="18">
        <v>0</v>
      </c>
      <c r="P44" s="18">
        <v>0</v>
      </c>
      <c r="Q44" s="18">
        <v>0</v>
      </c>
      <c r="R44" s="26">
        <f t="shared" si="9"/>
        <v>0</v>
      </c>
    </row>
    <row r="45" spans="3:18" x14ac:dyDescent="0.25">
      <c r="C45" s="4" t="s">
        <v>35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23"/>
      <c r="K45" s="18">
        <v>0</v>
      </c>
      <c r="L45" s="18">
        <v>0</v>
      </c>
      <c r="M45" s="18">
        <v>0</v>
      </c>
      <c r="N45" s="18">
        <f t="shared" si="8"/>
        <v>0</v>
      </c>
      <c r="O45" s="18">
        <v>0</v>
      </c>
      <c r="P45" s="18">
        <v>0</v>
      </c>
      <c r="Q45" s="18">
        <v>0</v>
      </c>
      <c r="R45" s="26">
        <f t="shared" si="9"/>
        <v>0</v>
      </c>
    </row>
    <row r="46" spans="3:18" x14ac:dyDescent="0.25">
      <c r="C46" s="3" t="s">
        <v>36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23"/>
      <c r="K46" s="18">
        <v>0</v>
      </c>
      <c r="L46" s="18">
        <v>0</v>
      </c>
      <c r="M46" s="18">
        <v>0</v>
      </c>
      <c r="N46" s="18">
        <f t="shared" si="8"/>
        <v>0</v>
      </c>
      <c r="O46" s="18">
        <v>0</v>
      </c>
      <c r="P46" s="18">
        <v>0</v>
      </c>
      <c r="Q46" s="18">
        <v>0</v>
      </c>
      <c r="R46" s="26">
        <f t="shared" si="9"/>
        <v>0</v>
      </c>
    </row>
    <row r="47" spans="3:18" x14ac:dyDescent="0.25">
      <c r="C47" s="4" t="s">
        <v>37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3"/>
      <c r="K47" s="18">
        <v>0</v>
      </c>
      <c r="L47" s="18">
        <v>0</v>
      </c>
      <c r="M47" s="18">
        <v>0</v>
      </c>
      <c r="N47" s="18">
        <f t="shared" si="8"/>
        <v>0</v>
      </c>
      <c r="O47" s="18">
        <v>0</v>
      </c>
      <c r="P47" s="18">
        <v>0</v>
      </c>
      <c r="Q47" s="18">
        <v>0</v>
      </c>
      <c r="R47" s="26">
        <f t="shared" si="9"/>
        <v>0</v>
      </c>
    </row>
    <row r="48" spans="3:18" x14ac:dyDescent="0.25">
      <c r="C48" s="4" t="s">
        <v>38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23"/>
      <c r="K48" s="18">
        <v>0</v>
      </c>
      <c r="L48" s="18">
        <v>0</v>
      </c>
      <c r="M48" s="18">
        <v>0</v>
      </c>
      <c r="N48" s="18">
        <f t="shared" si="8"/>
        <v>0</v>
      </c>
      <c r="O48" s="18">
        <v>0</v>
      </c>
      <c r="P48" s="18">
        <v>0</v>
      </c>
      <c r="Q48" s="18">
        <v>0</v>
      </c>
      <c r="R48" s="26">
        <f t="shared" si="9"/>
        <v>0</v>
      </c>
    </row>
    <row r="49" spans="3:18" x14ac:dyDescent="0.25">
      <c r="C49" s="4" t="s">
        <v>39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23"/>
      <c r="K49" s="18">
        <v>0</v>
      </c>
      <c r="L49" s="18">
        <v>0</v>
      </c>
      <c r="M49" s="18">
        <v>0</v>
      </c>
      <c r="N49" s="18">
        <f t="shared" si="8"/>
        <v>0</v>
      </c>
      <c r="O49" s="18">
        <v>0</v>
      </c>
      <c r="P49" s="18">
        <v>0</v>
      </c>
      <c r="Q49" s="18">
        <v>0</v>
      </c>
      <c r="R49" s="26">
        <f t="shared" si="9"/>
        <v>0</v>
      </c>
    </row>
    <row r="50" spans="3:18" x14ac:dyDescent="0.25">
      <c r="C50" s="4" t="s">
        <v>40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3"/>
      <c r="K50" s="18">
        <v>0</v>
      </c>
      <c r="L50" s="18">
        <v>0</v>
      </c>
      <c r="M50" s="18">
        <v>0</v>
      </c>
      <c r="N50" s="18">
        <f t="shared" si="8"/>
        <v>0</v>
      </c>
      <c r="O50" s="18">
        <v>0</v>
      </c>
      <c r="P50" s="18">
        <v>0</v>
      </c>
      <c r="Q50" s="18">
        <v>0</v>
      </c>
      <c r="R50" s="26">
        <f t="shared" si="9"/>
        <v>0</v>
      </c>
    </row>
    <row r="51" spans="3:18" x14ac:dyDescent="0.25">
      <c r="C51" s="4" t="s">
        <v>41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23"/>
      <c r="K51" s="18">
        <v>0</v>
      </c>
      <c r="L51" s="18">
        <v>0</v>
      </c>
      <c r="M51" s="18">
        <v>0</v>
      </c>
      <c r="N51" s="18">
        <f t="shared" si="8"/>
        <v>0</v>
      </c>
      <c r="O51" s="18">
        <v>0</v>
      </c>
      <c r="P51" s="18">
        <v>0</v>
      </c>
      <c r="Q51" s="18">
        <v>0</v>
      </c>
      <c r="R51" s="26">
        <f t="shared" si="9"/>
        <v>0</v>
      </c>
    </row>
    <row r="52" spans="3:18" x14ac:dyDescent="0.25">
      <c r="C52" s="4" t="s">
        <v>42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23"/>
      <c r="K52" s="18">
        <v>0</v>
      </c>
      <c r="L52" s="18">
        <v>0</v>
      </c>
      <c r="M52" s="18">
        <v>0</v>
      </c>
      <c r="N52" s="18">
        <f t="shared" si="8"/>
        <v>0</v>
      </c>
      <c r="O52" s="18">
        <v>0</v>
      </c>
      <c r="P52" s="18">
        <v>0</v>
      </c>
      <c r="Q52" s="18">
        <v>0</v>
      </c>
      <c r="R52" s="26">
        <f t="shared" si="9"/>
        <v>0</v>
      </c>
    </row>
    <row r="53" spans="3:18" x14ac:dyDescent="0.25">
      <c r="C53" s="3" t="s">
        <v>43</v>
      </c>
      <c r="D53" s="23">
        <f>+D54+D55+D56+D57+D58+D59+D60+D61+D62</f>
        <v>4588942</v>
      </c>
      <c r="E53" s="23">
        <f>+E54+E55+E56+E57+E58+E59+E60+E61+E62+E74</f>
        <v>19322557.710000001</v>
      </c>
      <c r="F53" s="18">
        <v>0</v>
      </c>
      <c r="G53" s="18">
        <v>0</v>
      </c>
      <c r="H53" s="23">
        <f t="shared" ref="H53:P53" si="10">+H54+H55+H56+H57+H58+H59+H60+H61+H62+H63+H64+H65+H67</f>
        <v>0</v>
      </c>
      <c r="I53" s="23">
        <f>+I54+I55+I56+I57+I58+I59+I60+I61+I62+I63+I64+I65+I67</f>
        <v>200559.8</v>
      </c>
      <c r="J53" s="23">
        <f t="shared" si="10"/>
        <v>209881.04000000004</v>
      </c>
      <c r="K53" s="23">
        <f>+K54+K55+K56+K57+K58+K59</f>
        <v>0</v>
      </c>
      <c r="L53" s="23">
        <f>+L54+L58+L62</f>
        <v>293245.45999999996</v>
      </c>
      <c r="M53" s="23">
        <f>+M54+M55+M56+M57+M58+M59+M60+M61+M62+M63+M64+M65+M67</f>
        <v>545652.75</v>
      </c>
      <c r="N53" s="23">
        <f t="shared" si="10"/>
        <v>0</v>
      </c>
      <c r="O53" s="23">
        <f>+O54+O55+O56+O57+O58+O59+O60+O61+O62+O63+O64+O65+O67</f>
        <v>280587.14</v>
      </c>
      <c r="P53" s="23">
        <f t="shared" si="10"/>
        <v>640751.80000000005</v>
      </c>
      <c r="Q53" s="23">
        <f>+Q54+Q55+Q56+Q57+Q58+Q59+Q62</f>
        <v>2862079.9200000004</v>
      </c>
      <c r="R53" s="27">
        <f t="shared" si="9"/>
        <v>5032757.91</v>
      </c>
    </row>
    <row r="54" spans="3:18" x14ac:dyDescent="0.25">
      <c r="C54" s="4" t="s">
        <v>44</v>
      </c>
      <c r="D54" s="18">
        <v>2330258</v>
      </c>
      <c r="E54" s="34">
        <v>3552546</v>
      </c>
      <c r="F54" s="18">
        <v>0</v>
      </c>
      <c r="G54" s="18">
        <v>0</v>
      </c>
      <c r="H54" s="18">
        <v>0</v>
      </c>
      <c r="I54" s="18">
        <v>37913.4</v>
      </c>
      <c r="J54" s="18">
        <v>24078.59</v>
      </c>
      <c r="K54" s="34">
        <f>+'P3 Ejecucion '!I53</f>
        <v>0</v>
      </c>
      <c r="L54" s="31">
        <v>101743.17</v>
      </c>
      <c r="M54" s="34">
        <v>528424.81000000006</v>
      </c>
      <c r="N54" s="18"/>
      <c r="O54" s="34">
        <v>155996</v>
      </c>
      <c r="P54" s="18"/>
      <c r="Q54" s="34">
        <v>1898502.51</v>
      </c>
      <c r="R54" s="26">
        <f t="shared" si="9"/>
        <v>2746658.48</v>
      </c>
    </row>
    <row r="55" spans="3:18" x14ac:dyDescent="0.25">
      <c r="C55" s="4" t="s">
        <v>45</v>
      </c>
      <c r="D55" s="18">
        <v>47300</v>
      </c>
      <c r="E55" s="34">
        <v>961800</v>
      </c>
      <c r="F55" s="18"/>
      <c r="G55" s="18">
        <v>0</v>
      </c>
      <c r="H55" s="18">
        <v>0</v>
      </c>
      <c r="I55" s="18"/>
      <c r="J55" s="18"/>
      <c r="K55" s="18"/>
      <c r="L55" s="23"/>
      <c r="M55" s="34">
        <v>17227.939999999999</v>
      </c>
      <c r="N55" s="18"/>
      <c r="O55" s="18"/>
      <c r="P55" s="18"/>
      <c r="Q55" s="18">
        <v>84899.25</v>
      </c>
      <c r="R55" s="26">
        <f t="shared" si="9"/>
        <v>102127.19</v>
      </c>
    </row>
    <row r="56" spans="3:18" x14ac:dyDescent="0.25">
      <c r="C56" s="4" t="s">
        <v>46</v>
      </c>
      <c r="D56" s="18"/>
      <c r="E56" s="34">
        <v>21500</v>
      </c>
      <c r="F56" s="18">
        <v>0</v>
      </c>
      <c r="G56" s="18">
        <v>0</v>
      </c>
      <c r="H56" s="18">
        <v>0</v>
      </c>
      <c r="I56" s="18"/>
      <c r="J56" s="18"/>
      <c r="K56" s="18"/>
      <c r="L56" s="23"/>
      <c r="M56" s="18"/>
      <c r="N56" s="18"/>
      <c r="O56" s="18"/>
      <c r="P56" s="18"/>
      <c r="Q56" s="18">
        <v>1590</v>
      </c>
      <c r="R56" s="26">
        <f t="shared" si="9"/>
        <v>1590</v>
      </c>
    </row>
    <row r="57" spans="3:18" x14ac:dyDescent="0.25">
      <c r="C57" s="4" t="s">
        <v>47</v>
      </c>
      <c r="D57" s="18"/>
      <c r="E57" s="34">
        <v>6785500</v>
      </c>
      <c r="F57" s="18">
        <v>0</v>
      </c>
      <c r="G57" s="18">
        <v>0</v>
      </c>
      <c r="H57" s="18">
        <v>0</v>
      </c>
      <c r="I57" s="18"/>
      <c r="J57" s="18"/>
      <c r="K57" s="18"/>
      <c r="L57" s="23"/>
      <c r="M57" s="18"/>
      <c r="N57" s="18"/>
      <c r="O57" s="18"/>
      <c r="P57" s="18"/>
      <c r="Q57" s="18">
        <v>62332.32</v>
      </c>
      <c r="R57" s="26">
        <f t="shared" si="9"/>
        <v>62332.32</v>
      </c>
    </row>
    <row r="58" spans="3:18" x14ac:dyDescent="0.25">
      <c r="C58" s="4" t="s">
        <v>48</v>
      </c>
      <c r="D58" s="18">
        <v>652400</v>
      </c>
      <c r="E58" s="34">
        <v>3939525.71</v>
      </c>
      <c r="F58" s="18">
        <v>0</v>
      </c>
      <c r="G58" s="18">
        <v>0</v>
      </c>
      <c r="H58" s="18"/>
      <c r="I58" s="18">
        <v>58646</v>
      </c>
      <c r="J58" s="18">
        <v>107882.21</v>
      </c>
      <c r="K58" s="34">
        <f>+'P3 Ejecucion '!I57</f>
        <v>0</v>
      </c>
      <c r="L58" s="31">
        <v>20937.740000000002</v>
      </c>
      <c r="M58" s="18"/>
      <c r="N58" s="18"/>
      <c r="O58" s="34">
        <v>60770</v>
      </c>
      <c r="P58" s="34">
        <v>640751.80000000005</v>
      </c>
      <c r="Q58" s="34">
        <v>768915.2</v>
      </c>
      <c r="R58" s="26">
        <f t="shared" si="9"/>
        <v>1657902.95</v>
      </c>
    </row>
    <row r="59" spans="3:18" x14ac:dyDescent="0.25">
      <c r="C59" s="4" t="s">
        <v>49</v>
      </c>
      <c r="D59" s="18">
        <v>837500</v>
      </c>
      <c r="E59" s="34">
        <v>395500</v>
      </c>
      <c r="F59" s="18">
        <v>0</v>
      </c>
      <c r="G59" s="18">
        <v>0</v>
      </c>
      <c r="H59" s="18"/>
      <c r="I59" s="18"/>
      <c r="J59" s="18">
        <v>77920.240000000005</v>
      </c>
      <c r="K59" s="34">
        <f>+'P3 Ejecucion '!I58</f>
        <v>0</v>
      </c>
      <c r="L59" s="23"/>
      <c r="M59" s="18"/>
      <c r="N59" s="18"/>
      <c r="O59" s="34">
        <v>13199.14</v>
      </c>
      <c r="P59" s="18"/>
      <c r="Q59" s="18"/>
      <c r="R59" s="26">
        <f t="shared" si="9"/>
        <v>91119.38</v>
      </c>
    </row>
    <row r="60" spans="3:18" x14ac:dyDescent="0.25">
      <c r="C60" s="4" t="s">
        <v>50</v>
      </c>
      <c r="D60" s="18">
        <v>175250</v>
      </c>
      <c r="E60" s="18">
        <v>175250</v>
      </c>
      <c r="F60" s="18">
        <v>0</v>
      </c>
      <c r="G60" s="18">
        <v>0</v>
      </c>
      <c r="H60" s="18"/>
      <c r="I60" s="18">
        <v>104000.4</v>
      </c>
      <c r="J60" s="18"/>
      <c r="K60" s="18"/>
      <c r="L60" s="23"/>
      <c r="M60" s="18"/>
      <c r="N60" s="18"/>
      <c r="O60" s="18"/>
      <c r="P60" s="18"/>
      <c r="Q60" s="18"/>
      <c r="R60" s="26">
        <f t="shared" si="9"/>
        <v>104000.4</v>
      </c>
    </row>
    <row r="61" spans="3:18" x14ac:dyDescent="0.25">
      <c r="C61" s="4" t="s">
        <v>51</v>
      </c>
      <c r="D61" s="18">
        <v>410000</v>
      </c>
      <c r="E61" s="34">
        <v>460500</v>
      </c>
      <c r="F61" s="18">
        <v>0</v>
      </c>
      <c r="G61" s="18">
        <v>0</v>
      </c>
      <c r="H61" s="18"/>
      <c r="I61" s="18"/>
      <c r="J61" s="18"/>
      <c r="K61" s="18"/>
      <c r="L61" s="23"/>
      <c r="M61" s="18"/>
      <c r="N61" s="18"/>
      <c r="O61" s="18"/>
      <c r="P61" s="18"/>
      <c r="Q61" s="18"/>
      <c r="R61" s="26">
        <f t="shared" si="9"/>
        <v>0</v>
      </c>
    </row>
    <row r="62" spans="3:18" x14ac:dyDescent="0.25">
      <c r="C62" s="4" t="s">
        <v>52</v>
      </c>
      <c r="D62" s="18">
        <v>136234</v>
      </c>
      <c r="E62" s="34">
        <v>3029836</v>
      </c>
      <c r="F62" s="18">
        <v>0</v>
      </c>
      <c r="G62" s="18">
        <v>0</v>
      </c>
      <c r="H62" s="18"/>
      <c r="I62" s="18"/>
      <c r="J62" s="18"/>
      <c r="K62" s="18"/>
      <c r="L62" s="31">
        <v>170564.55</v>
      </c>
      <c r="M62" s="18"/>
      <c r="N62" s="18"/>
      <c r="O62" s="34">
        <v>50622</v>
      </c>
      <c r="P62" s="18"/>
      <c r="Q62" s="18">
        <v>45840.639999999999</v>
      </c>
      <c r="R62" s="26">
        <f>SUM(F62:Q62)</f>
        <v>267027.19</v>
      </c>
    </row>
    <row r="63" spans="3:18" x14ac:dyDescent="0.25">
      <c r="C63" s="3" t="s">
        <v>53</v>
      </c>
      <c r="D63" s="18">
        <f>+D64+D65+D66+D67</f>
        <v>0</v>
      </c>
      <c r="E63" s="18">
        <v>0</v>
      </c>
      <c r="F63" s="18">
        <v>0</v>
      </c>
      <c r="G63" s="18">
        <v>0</v>
      </c>
      <c r="H63" s="18"/>
      <c r="I63" s="18"/>
      <c r="J63" s="18"/>
      <c r="K63" s="18"/>
      <c r="L63" s="23"/>
      <c r="M63" s="18"/>
      <c r="N63" s="18"/>
      <c r="O63" s="18"/>
      <c r="P63" s="18"/>
      <c r="Q63" s="18"/>
      <c r="R63" s="26">
        <f t="shared" si="9"/>
        <v>0</v>
      </c>
    </row>
    <row r="64" spans="3:18" x14ac:dyDescent="0.25">
      <c r="C64" s="4" t="s">
        <v>54</v>
      </c>
      <c r="D64" s="18">
        <v>0</v>
      </c>
      <c r="E64" s="18">
        <v>0</v>
      </c>
      <c r="F64" s="18">
        <v>0</v>
      </c>
      <c r="G64" s="18">
        <v>0</v>
      </c>
      <c r="H64" s="18"/>
      <c r="I64" s="18"/>
      <c r="J64" s="18"/>
      <c r="K64" s="18"/>
      <c r="L64" s="23"/>
      <c r="M64" s="18"/>
      <c r="N64" s="18"/>
      <c r="O64" s="18"/>
      <c r="P64" s="18"/>
      <c r="Q64" s="18"/>
      <c r="R64" s="26">
        <f t="shared" si="9"/>
        <v>0</v>
      </c>
    </row>
    <row r="65" spans="3:18" x14ac:dyDescent="0.25">
      <c r="C65" s="4" t="s">
        <v>55</v>
      </c>
      <c r="D65" s="18">
        <v>0</v>
      </c>
      <c r="E65" s="18">
        <v>0</v>
      </c>
      <c r="F65" s="18">
        <v>0</v>
      </c>
      <c r="G65" s="18">
        <v>0</v>
      </c>
      <c r="H65" s="18"/>
      <c r="I65" s="18"/>
      <c r="J65" s="18"/>
      <c r="K65" s="18"/>
      <c r="L65" s="23"/>
      <c r="M65" s="18"/>
      <c r="N65" s="18"/>
      <c r="O65" s="18"/>
      <c r="P65" s="18"/>
      <c r="Q65" s="18"/>
      <c r="R65" s="26">
        <f t="shared" si="9"/>
        <v>0</v>
      </c>
    </row>
    <row r="66" spans="3:18" x14ac:dyDescent="0.25">
      <c r="C66" s="4" t="s">
        <v>56</v>
      </c>
      <c r="D66" s="18">
        <v>0</v>
      </c>
      <c r="E66" s="18">
        <v>0</v>
      </c>
      <c r="F66" s="18">
        <v>0</v>
      </c>
      <c r="G66" s="18">
        <v>0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26">
        <f t="shared" si="9"/>
        <v>0</v>
      </c>
    </row>
    <row r="67" spans="3:18" x14ac:dyDescent="0.25">
      <c r="C67" s="4" t="s">
        <v>57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/>
      <c r="J67" s="18"/>
      <c r="K67" s="18"/>
      <c r="L67" s="18"/>
      <c r="M67" s="18"/>
      <c r="N67" s="18"/>
      <c r="O67" s="18"/>
      <c r="P67" s="18"/>
      <c r="Q67" s="18"/>
      <c r="R67" s="26">
        <f t="shared" si="9"/>
        <v>0</v>
      </c>
    </row>
    <row r="68" spans="3:18" x14ac:dyDescent="0.25">
      <c r="C68" s="3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26">
        <f t="shared" si="9"/>
        <v>0</v>
      </c>
    </row>
    <row r="69" spans="3:18" x14ac:dyDescent="0.25">
      <c r="C69" s="4" t="s">
        <v>59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26">
        <f t="shared" si="9"/>
        <v>0</v>
      </c>
    </row>
    <row r="70" spans="3:18" x14ac:dyDescent="0.25">
      <c r="C70" s="4" t="s">
        <v>60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26">
        <f t="shared" si="9"/>
        <v>0</v>
      </c>
    </row>
    <row r="71" spans="3:18" x14ac:dyDescent="0.25">
      <c r="C71" s="3" t="s">
        <v>61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26">
        <f t="shared" si="9"/>
        <v>0</v>
      </c>
    </row>
    <row r="72" spans="3:18" x14ac:dyDescent="0.25">
      <c r="C72" s="4" t="s">
        <v>62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26">
        <f t="shared" si="9"/>
        <v>0</v>
      </c>
    </row>
    <row r="73" spans="3:18" x14ac:dyDescent="0.25">
      <c r="C73" s="4" t="s">
        <v>63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26">
        <f t="shared" si="9"/>
        <v>0</v>
      </c>
    </row>
    <row r="74" spans="3:18" x14ac:dyDescent="0.25">
      <c r="C74" s="4" t="s">
        <v>64</v>
      </c>
      <c r="D74" s="18">
        <v>0</v>
      </c>
      <c r="E74" s="18">
        <v>600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26">
        <f>SUM(F74:Q74)</f>
        <v>0</v>
      </c>
    </row>
    <row r="75" spans="3:18" x14ac:dyDescent="0.25">
      <c r="C75" s="1" t="s">
        <v>67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2">
        <f>SUM(F75:Q75)</f>
        <v>0</v>
      </c>
    </row>
    <row r="76" spans="3:18" x14ac:dyDescent="0.25">
      <c r="C76" s="3" t="s">
        <v>68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26">
        <f t="shared" ref="R76:R83" si="11">SUM(F76:Q76)</f>
        <v>0</v>
      </c>
    </row>
    <row r="77" spans="3:18" x14ac:dyDescent="0.25">
      <c r="C77" s="4" t="s">
        <v>69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26">
        <f t="shared" si="11"/>
        <v>0</v>
      </c>
    </row>
    <row r="78" spans="3:18" x14ac:dyDescent="0.25">
      <c r="C78" s="4" t="s">
        <v>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26">
        <f t="shared" si="11"/>
        <v>0</v>
      </c>
    </row>
    <row r="79" spans="3:18" x14ac:dyDescent="0.25">
      <c r="C79" s="3" t="s">
        <v>71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26">
        <f t="shared" si="11"/>
        <v>0</v>
      </c>
    </row>
    <row r="80" spans="3:18" x14ac:dyDescent="0.25">
      <c r="C80" s="4" t="s">
        <v>72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26">
        <f t="shared" si="11"/>
        <v>0</v>
      </c>
    </row>
    <row r="81" spans="3:18" x14ac:dyDescent="0.25">
      <c r="C81" s="4" t="s">
        <v>73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26">
        <f t="shared" si="11"/>
        <v>0</v>
      </c>
    </row>
    <row r="82" spans="3:18" x14ac:dyDescent="0.25">
      <c r="C82" s="3" t="s">
        <v>74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26">
        <f t="shared" si="11"/>
        <v>0</v>
      </c>
    </row>
    <row r="83" spans="3:18" x14ac:dyDescent="0.25">
      <c r="C83" s="4" t="s">
        <v>75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26">
        <f t="shared" si="11"/>
        <v>0</v>
      </c>
    </row>
    <row r="84" spans="3:18" x14ac:dyDescent="0.25">
      <c r="C84" s="29" t="s">
        <v>65</v>
      </c>
      <c r="D84" s="32">
        <f>+D53+D37+D27+D12</f>
        <v>155000000</v>
      </c>
      <c r="E84" s="32">
        <f t="shared" ref="E84:P84" si="12">+E53+E37+E27+E12</f>
        <v>181084315.70999998</v>
      </c>
      <c r="F84" s="32">
        <f t="shared" si="12"/>
        <v>5966386.9900000002</v>
      </c>
      <c r="G84" s="32">
        <f t="shared" si="12"/>
        <v>7156125.0899999989</v>
      </c>
      <c r="H84" s="32">
        <f t="shared" si="12"/>
        <v>10392331.359999999</v>
      </c>
      <c r="I84" s="32">
        <f t="shared" si="12"/>
        <v>10749746.690000001</v>
      </c>
      <c r="J84" s="32">
        <f t="shared" si="12"/>
        <v>7976589.5200000005</v>
      </c>
      <c r="K84" s="32">
        <f>+K53+K27+K12</f>
        <v>11478649.02</v>
      </c>
      <c r="L84" s="32">
        <f>+L53+L37+L27+L12</f>
        <v>10037615.01</v>
      </c>
      <c r="M84" s="32">
        <f>+M53+M37+M27+M12</f>
        <v>14413123.76</v>
      </c>
      <c r="N84" s="32">
        <f>+N53+N37+N27+N12</f>
        <v>9723446.1800000016</v>
      </c>
      <c r="O84" s="32">
        <f t="shared" si="12"/>
        <v>10209187.919999998</v>
      </c>
      <c r="P84" s="32">
        <f t="shared" si="12"/>
        <v>20666440.810000002</v>
      </c>
      <c r="Q84" s="32">
        <f>+Q53+Q37+Q27+Q12</f>
        <v>18719027.829999998</v>
      </c>
      <c r="R84" s="32">
        <f>+F84+G84+H84+I84+J84+K84+L84+M84+N84+O84+P84+Q84</f>
        <v>137488670.18000001</v>
      </c>
    </row>
    <row r="90" spans="3:18" x14ac:dyDescent="0.25">
      <c r="C90" t="s">
        <v>104</v>
      </c>
      <c r="D90" s="18"/>
      <c r="H90" t="s">
        <v>116</v>
      </c>
      <c r="I90" s="25"/>
      <c r="J90" s="25"/>
    </row>
    <row r="91" spans="3:18" x14ac:dyDescent="0.25">
      <c r="C91" t="s">
        <v>110</v>
      </c>
      <c r="D91" s="18"/>
      <c r="I91" s="25" t="s">
        <v>111</v>
      </c>
      <c r="J91" s="25"/>
    </row>
    <row r="92" spans="3:18" x14ac:dyDescent="0.25">
      <c r="C92" s="24" t="s">
        <v>112</v>
      </c>
      <c r="D92" s="18"/>
      <c r="I92" s="28" t="s">
        <v>113</v>
      </c>
      <c r="J92" s="25"/>
    </row>
    <row r="93" spans="3:18" x14ac:dyDescent="0.25">
      <c r="C93" t="s">
        <v>114</v>
      </c>
      <c r="D93" s="18"/>
      <c r="I93" s="25" t="s">
        <v>115</v>
      </c>
      <c r="J93" s="25"/>
    </row>
    <row r="94" spans="3:18" ht="15.75" thickBot="1" x14ac:dyDescent="0.3"/>
    <row r="95" spans="3:18" ht="15.75" thickBot="1" x14ac:dyDescent="0.3">
      <c r="C95" s="17" t="s">
        <v>95</v>
      </c>
    </row>
    <row r="96" spans="3:18" ht="30.75" thickBot="1" x14ac:dyDescent="0.3">
      <c r="C96" s="15" t="s">
        <v>96</v>
      </c>
    </row>
    <row r="97" spans="3:3" ht="60.75" thickBot="1" x14ac:dyDescent="0.3">
      <c r="C97" s="16" t="s">
        <v>97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5" right="0.25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Y137"/>
  <sheetViews>
    <sheetView showGridLines="0" tabSelected="1" topLeftCell="C1" zoomScale="85" zoomScaleNormal="85" workbookViewId="0">
      <selection activeCell="H105" sqref="H105"/>
    </sheetView>
  </sheetViews>
  <sheetFormatPr defaultColWidth="11.42578125" defaultRowHeight="15" x14ac:dyDescent="0.25"/>
  <cols>
    <col min="1" max="2" width="0" hidden="1" customWidth="1"/>
    <col min="3" max="3" width="85.8554687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5.42578125" style="51" customWidth="1"/>
    <col min="18" max="18" width="15.140625" style="34" customWidth="1"/>
    <col min="19" max="19" width="4.28515625" customWidth="1"/>
    <col min="20" max="20" width="14.140625" customWidth="1"/>
    <col min="21" max="21" width="13.28515625" style="18" bestFit="1" customWidth="1"/>
    <col min="22" max="22" width="17.5703125" style="18" bestFit="1" customWidth="1"/>
    <col min="23" max="23" width="14.42578125" style="18" bestFit="1" customWidth="1"/>
    <col min="24" max="24" width="11.42578125" style="34" customWidth="1"/>
  </cols>
  <sheetData>
    <row r="1" spans="3:24" x14ac:dyDescent="0.25">
      <c r="C1" s="98" t="s">
        <v>102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3:24" ht="28.5" customHeight="1" x14ac:dyDescent="0.25"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7"/>
      <c r="R2" s="7"/>
    </row>
    <row r="3" spans="3:24" ht="21" customHeight="1" x14ac:dyDescent="0.25">
      <c r="C3" s="101" t="s">
        <v>103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71"/>
      <c r="R3" s="71"/>
    </row>
    <row r="4" spans="3:24" ht="21" x14ac:dyDescent="0.25">
      <c r="C4" s="101" t="s">
        <v>92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50"/>
      <c r="R4" s="58"/>
    </row>
    <row r="5" spans="3:24" ht="24" customHeight="1" x14ac:dyDescent="0.35">
      <c r="C5" s="100">
        <v>2022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50"/>
      <c r="R5" s="58"/>
    </row>
    <row r="6" spans="3:24" ht="24" customHeight="1" x14ac:dyDescent="0.25">
      <c r="C6" s="97" t="s">
        <v>77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50"/>
      <c r="R6" s="58"/>
    </row>
    <row r="8" spans="3:24" ht="23.25" customHeight="1" x14ac:dyDescent="0.25">
      <c r="C8" s="5" t="s">
        <v>66</v>
      </c>
      <c r="D8" s="19" t="s">
        <v>79</v>
      </c>
      <c r="E8" s="19" t="s">
        <v>80</v>
      </c>
      <c r="F8" s="19" t="s">
        <v>81</v>
      </c>
      <c r="G8" s="19" t="s">
        <v>82</v>
      </c>
      <c r="H8" s="20" t="s">
        <v>83</v>
      </c>
      <c r="I8" s="19" t="s">
        <v>84</v>
      </c>
      <c r="J8" s="20" t="s">
        <v>85</v>
      </c>
      <c r="K8" s="19" t="s">
        <v>86</v>
      </c>
      <c r="L8" s="19" t="s">
        <v>87</v>
      </c>
      <c r="M8" s="19" t="s">
        <v>88</v>
      </c>
      <c r="N8" s="19" t="s">
        <v>89</v>
      </c>
      <c r="O8" s="20" t="s">
        <v>90</v>
      </c>
      <c r="P8" s="19" t="s">
        <v>78</v>
      </c>
    </row>
    <row r="9" spans="3:24" x14ac:dyDescent="0.25">
      <c r="C9" s="1" t="s">
        <v>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W9" s="47"/>
    </row>
    <row r="10" spans="3:24" x14ac:dyDescent="0.25">
      <c r="C10" s="3" t="s">
        <v>1</v>
      </c>
      <c r="D10" s="23">
        <f>+D11+D12+D13+D14</f>
        <v>5534540</v>
      </c>
      <c r="E10" s="23">
        <f t="shared" ref="E10:N10" si="0">+E11+E12+E13+E14</f>
        <v>5700707.2199999997</v>
      </c>
      <c r="F10" s="23">
        <f>+F11+F12+F13+F14</f>
        <v>8959985.8900000006</v>
      </c>
      <c r="G10" s="23">
        <f>+G11+G12+G13+G14</f>
        <v>7054400.9800000004</v>
      </c>
      <c r="H10" s="23">
        <f>+H11+H12+H13+H14</f>
        <v>6112357.1100000003</v>
      </c>
      <c r="I10" s="23">
        <f t="shared" si="0"/>
        <v>10148967.6</v>
      </c>
      <c r="J10" s="23">
        <f>+J11+J12+J13+J14</f>
        <v>6609773.1100000003</v>
      </c>
      <c r="K10" s="23">
        <f>+K11+K12+K13+K14</f>
        <v>7960284.6299999999</v>
      </c>
      <c r="L10" s="23">
        <f t="shared" si="0"/>
        <v>6991340.8099999996</v>
      </c>
      <c r="M10" s="23">
        <f>+M11+M12+M13+M14</f>
        <v>6863926.7199999997</v>
      </c>
      <c r="N10" s="23">
        <f t="shared" si="0"/>
        <v>17702105.52</v>
      </c>
      <c r="O10" s="23">
        <f>+O11+O12+O13+O14</f>
        <v>7375790.04</v>
      </c>
      <c r="P10" s="23">
        <f t="shared" ref="P10:P16" si="1">SUM(D10:O10)</f>
        <v>97014179.63000001</v>
      </c>
      <c r="Q10" s="51">
        <v>97014179.629999995</v>
      </c>
      <c r="R10" s="34">
        <f>+Q10-P10</f>
        <v>0</v>
      </c>
    </row>
    <row r="11" spans="3:24" x14ac:dyDescent="0.25">
      <c r="C11" s="4" t="s">
        <v>2</v>
      </c>
      <c r="D11" s="18">
        <v>4757360</v>
      </c>
      <c r="E11" s="18">
        <v>4893772.5999999996</v>
      </c>
      <c r="F11" s="18">
        <v>7834556.0999999996</v>
      </c>
      <c r="G11" s="18">
        <v>5132994.99</v>
      </c>
      <c r="H11" s="18">
        <v>5187444.4400000004</v>
      </c>
      <c r="I11" s="34">
        <v>5427340</v>
      </c>
      <c r="J11" s="18">
        <v>5710350</v>
      </c>
      <c r="K11" s="34">
        <v>6937203.21</v>
      </c>
      <c r="L11" s="34">
        <v>6008533.3899999997</v>
      </c>
      <c r="M11" s="34">
        <v>5853903.5099999998</v>
      </c>
      <c r="N11" s="34">
        <v>11240849.93</v>
      </c>
      <c r="O11" s="34">
        <f>6205268.58+0.83</f>
        <v>6205269.4100000001</v>
      </c>
      <c r="P11" s="18">
        <f t="shared" si="1"/>
        <v>75189577.579999983</v>
      </c>
    </row>
    <row r="12" spans="3:24" x14ac:dyDescent="0.25">
      <c r="C12" s="4" t="s">
        <v>3</v>
      </c>
      <c r="D12" s="18">
        <v>51000</v>
      </c>
      <c r="E12" s="22">
        <v>74131.97</v>
      </c>
      <c r="F12" s="18">
        <v>167524.12</v>
      </c>
      <c r="G12" s="18">
        <v>1146475.3999999999</v>
      </c>
      <c r="H12" s="18">
        <v>134345.06</v>
      </c>
      <c r="I12" s="34">
        <v>3892544.33</v>
      </c>
      <c r="J12" s="18">
        <v>27023.98</v>
      </c>
      <c r="K12" s="34">
        <v>112376.6</v>
      </c>
      <c r="L12" s="34">
        <v>89203.96</v>
      </c>
      <c r="M12" s="34">
        <v>122934.34</v>
      </c>
      <c r="N12" s="34">
        <v>5578591.3399999999</v>
      </c>
      <c r="O12" s="34">
        <v>272517.67</v>
      </c>
      <c r="P12" s="18">
        <f t="shared" si="1"/>
        <v>11668668.77</v>
      </c>
    </row>
    <row r="13" spans="3:24" x14ac:dyDescent="0.25">
      <c r="C13" s="4" t="s">
        <v>4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31">
        <v>0</v>
      </c>
      <c r="P13" s="18">
        <f t="shared" si="1"/>
        <v>0</v>
      </c>
      <c r="Q13" s="52"/>
    </row>
    <row r="14" spans="3:24" x14ac:dyDescent="0.25">
      <c r="C14" s="4" t="s">
        <v>6</v>
      </c>
      <c r="D14" s="18">
        <v>726180</v>
      </c>
      <c r="E14" s="18">
        <v>732802.65</v>
      </c>
      <c r="F14" s="18">
        <v>957905.67</v>
      </c>
      <c r="G14" s="18">
        <v>774930.59</v>
      </c>
      <c r="H14" s="18">
        <v>790567.61</v>
      </c>
      <c r="I14" s="34">
        <v>829083.27</v>
      </c>
      <c r="J14" s="18">
        <v>872399.13</v>
      </c>
      <c r="K14" s="34">
        <v>910704.82</v>
      </c>
      <c r="L14" s="34">
        <v>893603.46</v>
      </c>
      <c r="M14" s="34">
        <v>887088.87</v>
      </c>
      <c r="N14" s="34">
        <v>882664.25</v>
      </c>
      <c r="O14" s="34">
        <v>898002.96</v>
      </c>
      <c r="P14" s="18">
        <f t="shared" si="1"/>
        <v>10155933.280000001</v>
      </c>
    </row>
    <row r="15" spans="3:24" x14ac:dyDescent="0.25">
      <c r="C15" s="3" t="s">
        <v>7</v>
      </c>
      <c r="D15" s="23">
        <f>+D16+D17+D18+D19+D20+D21+D22+D23+D24</f>
        <v>431846.66000000003</v>
      </c>
      <c r="E15" s="23">
        <f t="shared" ref="E15:L15" si="2">+E16+E17+E18+E19+E20+E21+E22+E23+E24</f>
        <v>1141817.8700000001</v>
      </c>
      <c r="F15" s="23">
        <f>+F16+F17+F18+F19+F20+F21+F22+F23+F24</f>
        <v>1147142.3500000001</v>
      </c>
      <c r="G15" s="23">
        <f>+G16+G17+G18+G19+G20+G21+G22+G23+G24+G25</f>
        <v>2457477</v>
      </c>
      <c r="H15" s="23">
        <f>+H16+H17+H18+H19+H20+H21+H22+H23+H24+H25</f>
        <v>842788.87</v>
      </c>
      <c r="I15" s="23">
        <f>+I16+I17+I18+I19+I20+I21+I22+I24+I23+I25</f>
        <v>-859281.52</v>
      </c>
      <c r="J15" s="23">
        <f>+J16+J17+J18+J19+J20+J21+J22+J23+J24+J25</f>
        <v>1591530.77</v>
      </c>
      <c r="K15" s="23">
        <f>+K16+K17+K18+K19+K20+K21+K22+K23+K24+K25</f>
        <v>3803759.39</v>
      </c>
      <c r="L15" s="23">
        <f t="shared" si="2"/>
        <v>1412032.22</v>
      </c>
      <c r="M15" s="23">
        <f>+M16+M17+M18+M19+M20+M21+M22+M23+M24+M25</f>
        <v>2098927.83</v>
      </c>
      <c r="N15" s="23">
        <f>+N16+N17+N18+N19+N20+N21+N22+N23+N24+N25</f>
        <v>1433193.87</v>
      </c>
      <c r="O15" s="23">
        <f>+O16+O17+O18+O19+O20+O21+O22+O23+O24+O25</f>
        <v>4112066.8699999996</v>
      </c>
      <c r="P15" s="23">
        <f t="shared" si="1"/>
        <v>19613302.180000003</v>
      </c>
      <c r="Q15" s="51">
        <v>19613302.18</v>
      </c>
      <c r="R15" s="34">
        <f>+Q15-P15</f>
        <v>0</v>
      </c>
      <c r="W15" s="47"/>
      <c r="X15" s="34">
        <f>+W15+W40</f>
        <v>0</v>
      </c>
    </row>
    <row r="16" spans="3:24" s="6" customFormat="1" x14ac:dyDescent="0.25">
      <c r="C16" s="44" t="str">
        <f>+'P1 Presupuesto Aprobado'!C19</f>
        <v>2.2.1 - SERVICIOS BÁSICOS</v>
      </c>
      <c r="D16" s="45">
        <v>422228.4</v>
      </c>
      <c r="E16" s="45">
        <v>609238.01</v>
      </c>
      <c r="F16" s="45">
        <v>914177.18</v>
      </c>
      <c r="G16" s="45">
        <v>661238.07999999996</v>
      </c>
      <c r="H16" s="45">
        <v>688968.61</v>
      </c>
      <c r="I16" s="46">
        <v>640981.22</v>
      </c>
      <c r="J16" s="45">
        <v>867648.59</v>
      </c>
      <c r="K16" s="46">
        <v>835337.08</v>
      </c>
      <c r="L16" s="46">
        <v>766032.41</v>
      </c>
      <c r="M16" s="46">
        <v>853116.97</v>
      </c>
      <c r="N16" s="46">
        <v>792717.39</v>
      </c>
      <c r="O16" s="46">
        <v>985249.1</v>
      </c>
      <c r="P16" s="45">
        <f t="shared" si="1"/>
        <v>9036933.0399999991</v>
      </c>
      <c r="Q16" s="53"/>
      <c r="R16" s="46"/>
      <c r="U16" s="47"/>
      <c r="V16" s="47"/>
      <c r="W16" s="47"/>
      <c r="X16" s="46"/>
    </row>
    <row r="17" spans="3:25" s="6" customFormat="1" x14ac:dyDescent="0.25">
      <c r="C17" s="48" t="s">
        <v>9</v>
      </c>
      <c r="D17" s="47">
        <v>0</v>
      </c>
      <c r="E17" s="47">
        <v>84363.55</v>
      </c>
      <c r="F17" s="47">
        <v>223346.91</v>
      </c>
      <c r="G17" s="47">
        <v>74448.97</v>
      </c>
      <c r="H17" s="47">
        <v>0</v>
      </c>
      <c r="I17" s="47">
        <v>0</v>
      </c>
      <c r="J17" s="47">
        <v>55669.38</v>
      </c>
      <c r="K17" s="46">
        <v>204990.4</v>
      </c>
      <c r="L17" s="46">
        <v>9278.23</v>
      </c>
      <c r="M17" s="46">
        <v>9278.23</v>
      </c>
      <c r="N17" s="46">
        <v>9278.23</v>
      </c>
      <c r="O17" s="46">
        <v>504532.9</v>
      </c>
      <c r="P17" s="47">
        <f t="shared" ref="P17:P35" si="3">SUM(D17:O17)</f>
        <v>1175186.8</v>
      </c>
      <c r="Q17" s="53"/>
      <c r="R17" s="46"/>
      <c r="U17" s="47"/>
      <c r="V17" s="47"/>
      <c r="W17" s="47"/>
      <c r="X17" s="46"/>
    </row>
    <row r="18" spans="3:25" x14ac:dyDescent="0.25">
      <c r="C18" s="4" t="s">
        <v>10</v>
      </c>
      <c r="D18" s="18">
        <v>0</v>
      </c>
      <c r="E18" s="41">
        <v>0</v>
      </c>
      <c r="F18" s="41">
        <v>0</v>
      </c>
      <c r="G18" s="18">
        <v>0</v>
      </c>
      <c r="H18" s="18">
        <v>0</v>
      </c>
      <c r="I18" s="18">
        <v>0</v>
      </c>
      <c r="J18" s="18">
        <v>0</v>
      </c>
      <c r="K18" s="34">
        <v>219995</v>
      </c>
      <c r="L18" s="18">
        <v>0</v>
      </c>
      <c r="M18" s="34">
        <v>154300</v>
      </c>
      <c r="N18" s="18">
        <v>0</v>
      </c>
      <c r="O18" s="42">
        <f>185074.2+172394.24</f>
        <v>357468.44</v>
      </c>
      <c r="P18" s="62">
        <f t="shared" si="3"/>
        <v>731763.44</v>
      </c>
      <c r="Q18" s="54"/>
      <c r="R18" s="39"/>
      <c r="W18" s="47"/>
    </row>
    <row r="19" spans="3:25" s="40" customFormat="1" x14ac:dyDescent="0.25">
      <c r="C19" s="49" t="s">
        <v>11</v>
      </c>
      <c r="D19" s="36">
        <v>0</v>
      </c>
      <c r="E19" s="41">
        <v>0</v>
      </c>
      <c r="F19" s="41">
        <v>0</v>
      </c>
      <c r="G19" s="41">
        <v>6135.99</v>
      </c>
      <c r="H19" s="42">
        <v>3540</v>
      </c>
      <c r="I19" s="42">
        <v>2360</v>
      </c>
      <c r="J19" s="41">
        <v>3501</v>
      </c>
      <c r="K19" s="42">
        <v>35418</v>
      </c>
      <c r="L19" s="43">
        <v>309.39999999999998</v>
      </c>
      <c r="M19" s="42">
        <v>28574.45</v>
      </c>
      <c r="N19" s="42">
        <v>4425</v>
      </c>
      <c r="O19" s="42">
        <f>10669.05+4080</f>
        <v>14749.05</v>
      </c>
      <c r="P19" s="62">
        <f t="shared" si="3"/>
        <v>99012.89</v>
      </c>
      <c r="Q19" s="54"/>
      <c r="R19" s="39"/>
      <c r="U19" s="36"/>
      <c r="V19" s="41"/>
      <c r="W19" s="62"/>
      <c r="X19" s="39"/>
    </row>
    <row r="20" spans="3:25" x14ac:dyDescent="0.25">
      <c r="C20" s="4" t="s">
        <v>119</v>
      </c>
      <c r="D20" s="18">
        <v>0</v>
      </c>
      <c r="E20" s="41">
        <v>0</v>
      </c>
      <c r="F20" s="41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34">
        <v>0</v>
      </c>
      <c r="N20" s="18">
        <v>0</v>
      </c>
      <c r="O20" s="18">
        <v>0</v>
      </c>
      <c r="P20" s="47">
        <f t="shared" si="3"/>
        <v>0</v>
      </c>
      <c r="W20" s="47"/>
    </row>
    <row r="21" spans="3:25" x14ac:dyDescent="0.25">
      <c r="C21" s="4" t="s">
        <v>12</v>
      </c>
      <c r="D21" s="18">
        <v>0</v>
      </c>
      <c r="E21" s="41">
        <v>0</v>
      </c>
      <c r="F21" s="41">
        <v>0</v>
      </c>
      <c r="G21" s="18">
        <v>13806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34">
        <v>69000</v>
      </c>
      <c r="N21" s="34">
        <v>33988.25</v>
      </c>
      <c r="O21" s="34">
        <v>82974</v>
      </c>
      <c r="P21" s="47">
        <f t="shared" si="3"/>
        <v>199768.25</v>
      </c>
    </row>
    <row r="22" spans="3:25" x14ac:dyDescent="0.25">
      <c r="C22" s="4" t="s">
        <v>13</v>
      </c>
      <c r="D22" s="18">
        <v>9618.26</v>
      </c>
      <c r="E22" s="18">
        <v>426016.31</v>
      </c>
      <c r="F22" s="18">
        <v>9618.26</v>
      </c>
      <c r="G22" s="18">
        <v>28592.26</v>
      </c>
      <c r="H22" s="34">
        <v>9618.26</v>
      </c>
      <c r="I22" s="34">
        <v>19105.259999999998</v>
      </c>
      <c r="J22" s="18">
        <v>8443</v>
      </c>
      <c r="K22" s="34">
        <v>37721.26</v>
      </c>
      <c r="L22" s="34">
        <v>383437.88</v>
      </c>
      <c r="M22" s="34">
        <v>22237.35</v>
      </c>
      <c r="N22" s="34">
        <v>16886</v>
      </c>
      <c r="O22" s="34">
        <v>48766.879999999997</v>
      </c>
      <c r="P22" s="47">
        <f>SUM(D22:O22)</f>
        <v>1020060.98</v>
      </c>
    </row>
    <row r="23" spans="3:25" x14ac:dyDescent="0.25">
      <c r="C23" s="4" t="s">
        <v>14</v>
      </c>
      <c r="D23" s="18">
        <v>0</v>
      </c>
      <c r="E23" s="18">
        <v>21000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34">
        <v>14910.01</v>
      </c>
      <c r="L23" s="34">
        <v>109386</v>
      </c>
      <c r="M23" s="34">
        <v>31010.400000000001</v>
      </c>
      <c r="N23" s="34">
        <v>330400</v>
      </c>
      <c r="O23" s="34">
        <v>627342.56000000006</v>
      </c>
      <c r="P23" s="47">
        <f t="shared" si="3"/>
        <v>1134048.9700000002</v>
      </c>
    </row>
    <row r="24" spans="3:25" x14ac:dyDescent="0.25">
      <c r="C24" s="4" t="s">
        <v>15</v>
      </c>
      <c r="D24" s="18">
        <v>0</v>
      </c>
      <c r="E24" s="18">
        <v>1200</v>
      </c>
      <c r="F24" s="18">
        <v>0</v>
      </c>
      <c r="G24" s="18">
        <v>1585918</v>
      </c>
      <c r="H24" s="18">
        <v>42250</v>
      </c>
      <c r="I24" s="34">
        <v>-1584268</v>
      </c>
      <c r="J24" s="18">
        <v>63720</v>
      </c>
      <c r="K24" s="34">
        <v>1816970.21</v>
      </c>
      <c r="L24" s="34">
        <v>143588.29999999999</v>
      </c>
      <c r="M24" s="34">
        <v>21736.63</v>
      </c>
      <c r="N24" s="34">
        <v>118000</v>
      </c>
      <c r="O24" s="42">
        <f>872655.3+5908.64</f>
        <v>878563.94000000006</v>
      </c>
      <c r="P24" s="62">
        <f t="shared" si="3"/>
        <v>3087679.0799999996</v>
      </c>
      <c r="Q24" s="54"/>
      <c r="Y24" s="26">
        <f>+W9+W16+W17+W41+W42</f>
        <v>0</v>
      </c>
    </row>
    <row r="25" spans="3:25" x14ac:dyDescent="0.25">
      <c r="C25" s="4" t="s">
        <v>16</v>
      </c>
      <c r="D25" s="18">
        <v>0</v>
      </c>
      <c r="E25" s="70">
        <v>0</v>
      </c>
      <c r="F25" s="18">
        <v>0</v>
      </c>
      <c r="G25" s="18">
        <v>87337.7</v>
      </c>
      <c r="H25" s="18">
        <v>98412</v>
      </c>
      <c r="I25" s="34">
        <v>62540</v>
      </c>
      <c r="J25" s="18">
        <v>592548.80000000005</v>
      </c>
      <c r="K25" s="34">
        <v>638417.43000000005</v>
      </c>
      <c r="L25" s="70">
        <v>0</v>
      </c>
      <c r="M25" s="34">
        <v>909673.8</v>
      </c>
      <c r="N25" s="34">
        <v>127499</v>
      </c>
      <c r="O25" s="34">
        <v>612420</v>
      </c>
      <c r="P25" s="47">
        <f t="shared" si="3"/>
        <v>3128848.7300000004</v>
      </c>
    </row>
    <row r="26" spans="3:25" x14ac:dyDescent="0.25">
      <c r="C26" s="3" t="s">
        <v>17</v>
      </c>
      <c r="D26" s="18">
        <v>0</v>
      </c>
      <c r="E26" s="23">
        <f>+E27+E28+E29+E30+E31+E32+E33+E34</f>
        <v>313600</v>
      </c>
      <c r="F26" s="23">
        <f t="shared" ref="F26" si="4">+F27+F28+F29+F30+F31+F32+F33+F34</f>
        <v>285203.12</v>
      </c>
      <c r="G26" s="23">
        <f>+G27+G28+G29+G30+G31+G32+G33+G34+G35</f>
        <v>1037308.9100000001</v>
      </c>
      <c r="H26" s="23">
        <f t="shared" ref="H26:L26" si="5">+H27+H28+H29+H30+H31+H32+H33+H34+H35</f>
        <v>811562.5</v>
      </c>
      <c r="I26" s="23">
        <f t="shared" si="5"/>
        <v>2188962.94</v>
      </c>
      <c r="J26" s="23">
        <f t="shared" si="5"/>
        <v>1543065.67</v>
      </c>
      <c r="K26" s="23">
        <f t="shared" si="5"/>
        <v>2053426.99</v>
      </c>
      <c r="L26" s="23">
        <f t="shared" si="5"/>
        <v>1320073.1500000001</v>
      </c>
      <c r="M26" s="23">
        <f>+M27+M28+M29+M30+M31+M32+M33+M34+M35</f>
        <v>965745.73</v>
      </c>
      <c r="N26" s="23">
        <f>+N27+N28+N29+N30+N31+N32+N33+N34+N35</f>
        <v>890389.61999999988</v>
      </c>
      <c r="O26" s="23">
        <f>+O27+O28+O29+O31+O32+O33+O35+O30+O34</f>
        <v>4639908.24</v>
      </c>
      <c r="P26" s="68">
        <f>SUM(E26:O26)</f>
        <v>16049246.870000001</v>
      </c>
      <c r="Q26" s="51">
        <v>16049246.869999999</v>
      </c>
      <c r="R26" s="34">
        <f>+Q26-P26</f>
        <v>0</v>
      </c>
    </row>
    <row r="27" spans="3:25" x14ac:dyDescent="0.25">
      <c r="C27" s="4" t="s">
        <v>18</v>
      </c>
      <c r="D27" s="18">
        <v>0</v>
      </c>
      <c r="E27" s="70">
        <v>0</v>
      </c>
      <c r="F27" s="18">
        <v>0</v>
      </c>
      <c r="G27" s="34">
        <v>275661.8</v>
      </c>
      <c r="H27" s="34">
        <v>57727</v>
      </c>
      <c r="I27" s="34">
        <v>206376.8</v>
      </c>
      <c r="J27" s="34">
        <v>87555</v>
      </c>
      <c r="K27" s="34">
        <v>115580.6</v>
      </c>
      <c r="L27" s="34">
        <v>13780</v>
      </c>
      <c r="M27" s="34">
        <v>309707.12</v>
      </c>
      <c r="N27" s="34">
        <v>21122</v>
      </c>
      <c r="O27" s="42">
        <f>136921.52+3351</f>
        <v>140272.51999999999</v>
      </c>
      <c r="P27" s="62">
        <f t="shared" si="3"/>
        <v>1227782.8399999999</v>
      </c>
      <c r="Q27" s="54"/>
    </row>
    <row r="28" spans="3:25" x14ac:dyDescent="0.25">
      <c r="C28" s="4" t="s">
        <v>19</v>
      </c>
      <c r="D28" s="18">
        <v>0</v>
      </c>
      <c r="E28" s="70">
        <v>0</v>
      </c>
      <c r="F28" s="18">
        <v>16071.6</v>
      </c>
      <c r="G28" s="18">
        <v>0</v>
      </c>
      <c r="H28" s="18">
        <v>0</v>
      </c>
      <c r="I28" s="18">
        <v>0</v>
      </c>
      <c r="J28" s="18">
        <v>29116.5</v>
      </c>
      <c r="K28" s="34">
        <v>53592</v>
      </c>
      <c r="L28" s="34">
        <v>771230.3</v>
      </c>
      <c r="M28" s="18">
        <v>0</v>
      </c>
      <c r="N28" s="18">
        <v>0</v>
      </c>
      <c r="O28" s="18">
        <v>81007</v>
      </c>
      <c r="P28" s="47">
        <f t="shared" si="3"/>
        <v>951017.4</v>
      </c>
      <c r="U28" s="67"/>
      <c r="V28" s="47"/>
      <c r="W28" s="47"/>
      <c r="X28" s="46"/>
    </row>
    <row r="29" spans="3:25" x14ac:dyDescent="0.25">
      <c r="C29" s="4" t="s">
        <v>20</v>
      </c>
      <c r="D29" s="18">
        <v>0</v>
      </c>
      <c r="E29" s="70">
        <v>0</v>
      </c>
      <c r="F29" s="18">
        <v>0</v>
      </c>
      <c r="G29" s="18">
        <v>178160.25</v>
      </c>
      <c r="H29" s="18">
        <v>0</v>
      </c>
      <c r="I29" s="34">
        <v>1112386</v>
      </c>
      <c r="J29" s="18">
        <v>0</v>
      </c>
      <c r="K29" s="34">
        <v>322801.74</v>
      </c>
      <c r="L29" s="18">
        <v>0</v>
      </c>
      <c r="M29">
        <v>400</v>
      </c>
      <c r="N29" s="34">
        <v>188878.59</v>
      </c>
      <c r="O29" s="34">
        <v>309160</v>
      </c>
      <c r="P29" s="47">
        <f t="shared" si="3"/>
        <v>2111786.58</v>
      </c>
      <c r="U29" s="67"/>
      <c r="V29" s="47"/>
      <c r="W29" s="47"/>
      <c r="X29" s="46"/>
      <c r="Y29" s="26">
        <f>+W18+W19+W29+W30+W31+W32+W43+W44</f>
        <v>0</v>
      </c>
    </row>
    <row r="30" spans="3:25" ht="15.75" x14ac:dyDescent="0.25">
      <c r="C30" s="4" t="s">
        <v>21</v>
      </c>
      <c r="D30" s="18">
        <v>0</v>
      </c>
      <c r="E30" s="70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13629</v>
      </c>
      <c r="K30" s="18">
        <v>0</v>
      </c>
      <c r="L30" s="34">
        <v>19053.400000000001</v>
      </c>
      <c r="M30" s="18">
        <v>0</v>
      </c>
      <c r="N30" s="18">
        <v>0</v>
      </c>
      <c r="O30" s="18">
        <v>16430.87</v>
      </c>
      <c r="P30" s="47">
        <f t="shared" si="3"/>
        <v>49113.270000000004</v>
      </c>
      <c r="Q30" s="55"/>
      <c r="R30" s="55"/>
      <c r="S30" s="37"/>
      <c r="T30" s="37"/>
      <c r="U30" s="60"/>
      <c r="V30" s="61"/>
      <c r="W30" s="61"/>
      <c r="X30" s="63"/>
      <c r="Y30" s="38"/>
    </row>
    <row r="31" spans="3:25" ht="15.75" x14ac:dyDescent="0.25">
      <c r="C31" s="4" t="s">
        <v>22</v>
      </c>
      <c r="D31" s="18">
        <v>0</v>
      </c>
      <c r="E31" s="70">
        <v>0</v>
      </c>
      <c r="F31" s="18">
        <v>0</v>
      </c>
      <c r="G31" s="18">
        <v>172750</v>
      </c>
      <c r="H31" s="18">
        <v>0</v>
      </c>
      <c r="I31" s="34">
        <v>154020.68</v>
      </c>
      <c r="J31" s="34">
        <v>86612</v>
      </c>
      <c r="K31" s="34">
        <v>141644.20000000001</v>
      </c>
      <c r="L31" s="18">
        <v>0</v>
      </c>
      <c r="M31" s="34">
        <v>226413.18</v>
      </c>
      <c r="N31" s="18">
        <v>0</v>
      </c>
      <c r="O31" s="18">
        <v>68050.429999999993</v>
      </c>
      <c r="P31" s="47">
        <f t="shared" si="3"/>
        <v>849490.49</v>
      </c>
      <c r="Q31" s="55"/>
      <c r="R31" s="55"/>
      <c r="S31" s="37"/>
      <c r="T31" s="37"/>
      <c r="U31" s="60"/>
      <c r="V31" s="61"/>
      <c r="W31" s="61"/>
      <c r="X31" s="63"/>
      <c r="Y31" s="38"/>
    </row>
    <row r="32" spans="3:25" ht="15.75" x14ac:dyDescent="0.25">
      <c r="C32" s="4" t="s">
        <v>23</v>
      </c>
      <c r="D32" s="18">
        <v>0</v>
      </c>
      <c r="E32" s="70">
        <v>0</v>
      </c>
      <c r="F32" s="62">
        <v>0</v>
      </c>
      <c r="G32" s="62">
        <v>13883.88</v>
      </c>
      <c r="H32" s="62">
        <v>0</v>
      </c>
      <c r="I32" s="62">
        <v>0</v>
      </c>
      <c r="J32" s="62">
        <v>90127.46</v>
      </c>
      <c r="K32" s="69">
        <v>87148.800000000003</v>
      </c>
      <c r="L32" s="62">
        <v>0</v>
      </c>
      <c r="M32" s="69">
        <v>6012.61</v>
      </c>
      <c r="N32" s="69">
        <v>56217.33</v>
      </c>
      <c r="O32" s="34">
        <f>1242186.14+8520.97</f>
        <v>1250707.1099999999</v>
      </c>
      <c r="P32" s="18">
        <f t="shared" si="3"/>
        <v>1504097.19</v>
      </c>
      <c r="Q32" s="56"/>
      <c r="R32" s="55"/>
      <c r="S32" s="37"/>
      <c r="T32" s="37"/>
      <c r="U32" s="60"/>
      <c r="V32" s="61"/>
      <c r="W32" s="61"/>
      <c r="X32" s="63"/>
      <c r="Y32" s="38"/>
    </row>
    <row r="33" spans="3:25" ht="15.75" x14ac:dyDescent="0.25">
      <c r="C33" s="4" t="s">
        <v>24</v>
      </c>
      <c r="D33" s="18">
        <v>0</v>
      </c>
      <c r="E33" s="47">
        <v>313600</v>
      </c>
      <c r="F33" s="69">
        <v>269131.52000000002</v>
      </c>
      <c r="G33" s="69">
        <v>6322.18</v>
      </c>
      <c r="H33" s="69">
        <v>627630.74</v>
      </c>
      <c r="I33" s="69">
        <v>257544.21</v>
      </c>
      <c r="J33" s="69">
        <f>240306.4</f>
        <v>240306.4</v>
      </c>
      <c r="K33" s="69">
        <v>486978.66</v>
      </c>
      <c r="L33" s="69">
        <v>313533.92</v>
      </c>
      <c r="M33" s="69">
        <v>354625.49</v>
      </c>
      <c r="N33" s="69">
        <v>337926.04</v>
      </c>
      <c r="O33" s="34">
        <v>1563926.27</v>
      </c>
      <c r="P33" s="18">
        <f t="shared" si="3"/>
        <v>4771525.43</v>
      </c>
      <c r="Q33" s="55"/>
      <c r="R33" s="55"/>
      <c r="S33" s="37"/>
      <c r="T33" s="37"/>
      <c r="U33" s="60"/>
      <c r="V33" s="61"/>
      <c r="W33" s="61"/>
      <c r="X33" s="63"/>
      <c r="Y33" s="38"/>
    </row>
    <row r="34" spans="3:25" x14ac:dyDescent="0.25">
      <c r="C34" s="4" t="s">
        <v>25</v>
      </c>
      <c r="D34" s="18">
        <v>0</v>
      </c>
      <c r="E34" s="70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f t="shared" si="3"/>
        <v>0</v>
      </c>
      <c r="T34" s="6"/>
      <c r="U34" s="47"/>
      <c r="V34" s="47"/>
      <c r="W34" s="47"/>
      <c r="X34" s="46"/>
    </row>
    <row r="35" spans="3:25" ht="15.75" x14ac:dyDescent="0.25">
      <c r="C35" s="4" t="s">
        <v>26</v>
      </c>
      <c r="D35" s="18">
        <v>0</v>
      </c>
      <c r="E35" s="70">
        <v>0</v>
      </c>
      <c r="F35" s="18">
        <v>0</v>
      </c>
      <c r="G35" s="34">
        <v>390530.8</v>
      </c>
      <c r="H35" s="34">
        <v>126204.76</v>
      </c>
      <c r="I35" s="34">
        <v>458635.25</v>
      </c>
      <c r="J35" s="34">
        <v>995719.31</v>
      </c>
      <c r="K35" s="34">
        <v>845680.99</v>
      </c>
      <c r="L35" s="34">
        <v>202475.53</v>
      </c>
      <c r="M35" s="34">
        <v>68587.33</v>
      </c>
      <c r="N35" s="34">
        <v>286245.65999999997</v>
      </c>
      <c r="O35" s="34">
        <f>1173557.7+36796.34</f>
        <v>1210354.04</v>
      </c>
      <c r="P35" s="18">
        <f t="shared" si="3"/>
        <v>4584433.67</v>
      </c>
      <c r="T35" s="64"/>
      <c r="U35" s="66"/>
      <c r="V35" s="66"/>
      <c r="W35" s="47"/>
      <c r="X35" s="46"/>
    </row>
    <row r="36" spans="3:25" ht="15.75" x14ac:dyDescent="0.25">
      <c r="C36" s="3" t="s">
        <v>27</v>
      </c>
      <c r="D36" s="18">
        <v>0</v>
      </c>
      <c r="E36" s="18">
        <v>0</v>
      </c>
      <c r="F36" s="23">
        <v>0</v>
      </c>
      <c r="G36" s="23">
        <f t="shared" ref="G36:O36" si="6">+G37+G38+G39+G40+G41+G42+G43+G44</f>
        <v>0</v>
      </c>
      <c r="H36" s="23">
        <f t="shared" si="6"/>
        <v>0</v>
      </c>
      <c r="I36" s="23">
        <f t="shared" si="6"/>
        <v>0</v>
      </c>
      <c r="J36" s="23">
        <f>+J37</f>
        <v>0</v>
      </c>
      <c r="K36" s="23">
        <f t="shared" si="6"/>
        <v>50000</v>
      </c>
      <c r="L36" s="18">
        <f t="shared" si="6"/>
        <v>0</v>
      </c>
      <c r="M36" s="18">
        <f t="shared" si="6"/>
        <v>0</v>
      </c>
      <c r="N36" s="18">
        <f t="shared" si="6"/>
        <v>0</v>
      </c>
      <c r="O36" s="18">
        <f t="shared" si="6"/>
        <v>0</v>
      </c>
      <c r="P36" s="23">
        <f>SUM(F36:O36)</f>
        <v>50000</v>
      </c>
      <c r="Q36" s="51">
        <v>50000</v>
      </c>
      <c r="R36" s="34">
        <f>+Q36-P36</f>
        <v>0</v>
      </c>
      <c r="T36" s="64"/>
      <c r="U36" s="66"/>
      <c r="V36" s="66"/>
      <c r="W36" s="47"/>
      <c r="X36" s="46"/>
    </row>
    <row r="37" spans="3:25" ht="15.75" x14ac:dyDescent="0.25">
      <c r="C37" s="4" t="s">
        <v>28</v>
      </c>
      <c r="D37" s="18">
        <v>0</v>
      </c>
      <c r="E37" s="18">
        <v>0</v>
      </c>
      <c r="F37" s="18">
        <v>0</v>
      </c>
      <c r="G37" s="70">
        <v>0</v>
      </c>
      <c r="H37" s="23">
        <v>0</v>
      </c>
      <c r="I37" s="18">
        <v>0</v>
      </c>
      <c r="J37" s="18">
        <v>0</v>
      </c>
      <c r="K37" s="34">
        <v>50000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T37" s="64"/>
      <c r="U37" s="66"/>
      <c r="V37" s="66"/>
      <c r="W37" s="47"/>
      <c r="X37" s="46"/>
    </row>
    <row r="38" spans="3:25" ht="15.75" hidden="1" x14ac:dyDescent="0.25">
      <c r="C38" s="4" t="s">
        <v>29</v>
      </c>
      <c r="D38" s="18">
        <v>0</v>
      </c>
      <c r="E38" s="18">
        <v>0</v>
      </c>
      <c r="F38" s="18">
        <v>0</v>
      </c>
      <c r="G38" s="18">
        <v>0</v>
      </c>
      <c r="H38" s="23"/>
      <c r="I38" s="18">
        <v>0</v>
      </c>
      <c r="J38" s="18">
        <v>0</v>
      </c>
      <c r="K38" s="18">
        <v>0</v>
      </c>
      <c r="M38" s="18">
        <v>0</v>
      </c>
      <c r="N38" s="18">
        <v>0</v>
      </c>
      <c r="O38" s="18">
        <v>0</v>
      </c>
      <c r="P38" s="18">
        <v>0</v>
      </c>
      <c r="T38" s="64"/>
      <c r="U38" s="66"/>
      <c r="V38" s="66"/>
      <c r="W38" s="47"/>
      <c r="X38" s="46"/>
    </row>
    <row r="39" spans="3:25" ht="15.75" hidden="1" x14ac:dyDescent="0.25">
      <c r="C39" s="4" t="s">
        <v>30</v>
      </c>
      <c r="D39" s="18">
        <v>0</v>
      </c>
      <c r="E39" s="18">
        <v>0</v>
      </c>
      <c r="F39" s="18">
        <v>0</v>
      </c>
      <c r="G39" s="18">
        <v>0</v>
      </c>
      <c r="H39" s="23"/>
      <c r="I39" s="18">
        <v>0</v>
      </c>
      <c r="J39" s="18">
        <v>0</v>
      </c>
      <c r="K39" s="18">
        <v>0</v>
      </c>
      <c r="M39" s="18">
        <v>0</v>
      </c>
      <c r="N39" s="18">
        <v>0</v>
      </c>
      <c r="O39" s="18">
        <v>0</v>
      </c>
      <c r="P39" s="18">
        <v>0</v>
      </c>
      <c r="T39" s="65"/>
      <c r="U39" s="66"/>
      <c r="V39" s="66"/>
      <c r="W39" s="47"/>
      <c r="X39" s="46"/>
    </row>
    <row r="40" spans="3:25" ht="15.75" hidden="1" x14ac:dyDescent="0.25">
      <c r="C40" s="4" t="s">
        <v>31</v>
      </c>
      <c r="D40" s="18">
        <v>0</v>
      </c>
      <c r="E40" s="18">
        <v>0</v>
      </c>
      <c r="F40" s="18">
        <v>0</v>
      </c>
      <c r="G40" s="18">
        <v>0</v>
      </c>
      <c r="H40" s="23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  <c r="T40" s="65"/>
      <c r="U40" s="66"/>
      <c r="V40" s="66"/>
      <c r="W40" s="47"/>
      <c r="X40" s="46"/>
    </row>
    <row r="41" spans="3:25" ht="15.75" hidden="1" x14ac:dyDescent="0.25">
      <c r="C41" s="4" t="s">
        <v>32</v>
      </c>
      <c r="D41" s="18">
        <v>0</v>
      </c>
      <c r="E41" s="18">
        <v>0</v>
      </c>
      <c r="F41" s="18">
        <v>0</v>
      </c>
      <c r="G41" s="18">
        <v>0</v>
      </c>
      <c r="H41" s="23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  <c r="T41" s="65"/>
      <c r="U41" s="66"/>
      <c r="V41" s="66"/>
      <c r="W41" s="47"/>
      <c r="X41" s="46"/>
    </row>
    <row r="42" spans="3:25" ht="15.75" hidden="1" x14ac:dyDescent="0.25">
      <c r="C42" s="4" t="s">
        <v>33</v>
      </c>
      <c r="D42" s="18">
        <v>0</v>
      </c>
      <c r="E42" s="18">
        <v>0</v>
      </c>
      <c r="F42" s="18">
        <v>0</v>
      </c>
      <c r="G42" s="18">
        <v>0</v>
      </c>
      <c r="H42" s="23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  <c r="T42" s="65"/>
      <c r="U42" s="66"/>
      <c r="V42" s="66"/>
      <c r="W42" s="47"/>
      <c r="X42" s="46"/>
    </row>
    <row r="43" spans="3:25" ht="15.75" hidden="1" x14ac:dyDescent="0.25">
      <c r="C43" s="4" t="s">
        <v>34</v>
      </c>
      <c r="D43" s="18">
        <v>0</v>
      </c>
      <c r="E43" s="18">
        <v>0</v>
      </c>
      <c r="F43" s="18">
        <v>0</v>
      </c>
      <c r="G43" s="18">
        <v>0</v>
      </c>
      <c r="H43" s="23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  <c r="T43" s="65"/>
      <c r="U43" s="66"/>
      <c r="V43" s="66"/>
      <c r="W43" s="47"/>
      <c r="X43" s="46"/>
    </row>
    <row r="44" spans="3:25" ht="15.75" hidden="1" x14ac:dyDescent="0.25">
      <c r="C44" s="4" t="s">
        <v>35</v>
      </c>
      <c r="D44" s="18">
        <v>0</v>
      </c>
      <c r="E44" s="18">
        <v>0</v>
      </c>
      <c r="F44" s="18">
        <v>0</v>
      </c>
      <c r="G44" s="18">
        <v>0</v>
      </c>
      <c r="H44" s="23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  <c r="T44" s="65"/>
      <c r="U44" s="66"/>
      <c r="V44" s="66"/>
      <c r="W44" s="47"/>
      <c r="X44" s="46"/>
    </row>
    <row r="45" spans="3:25" ht="15.75" hidden="1" x14ac:dyDescent="0.25">
      <c r="C45" s="3" t="s">
        <v>36</v>
      </c>
      <c r="D45" s="18">
        <v>0</v>
      </c>
      <c r="E45" s="18">
        <v>0</v>
      </c>
      <c r="F45" s="18">
        <v>0</v>
      </c>
      <c r="G45" s="18">
        <v>0</v>
      </c>
      <c r="H45" s="23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  <c r="T45" s="64"/>
      <c r="U45" s="66"/>
      <c r="V45" s="66"/>
      <c r="W45" s="47"/>
      <c r="X45" s="46"/>
    </row>
    <row r="46" spans="3:25" ht="15.75" hidden="1" x14ac:dyDescent="0.25">
      <c r="C46" s="4" t="s">
        <v>37</v>
      </c>
      <c r="D46" s="18">
        <v>0</v>
      </c>
      <c r="E46" s="18">
        <v>0</v>
      </c>
      <c r="F46" s="18">
        <v>0</v>
      </c>
      <c r="G46" s="18">
        <v>0</v>
      </c>
      <c r="H46" s="23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  <c r="T46" s="64"/>
      <c r="U46" s="66"/>
      <c r="V46" s="66"/>
      <c r="W46" s="47"/>
      <c r="X46" s="46"/>
    </row>
    <row r="47" spans="3:25" ht="15.75" hidden="1" x14ac:dyDescent="0.25">
      <c r="C47" s="4" t="s">
        <v>38</v>
      </c>
      <c r="D47" s="18">
        <v>0</v>
      </c>
      <c r="E47" s="18">
        <v>0</v>
      </c>
      <c r="F47" s="18">
        <v>0</v>
      </c>
      <c r="G47" s="18">
        <v>0</v>
      </c>
      <c r="H47" s="23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  <c r="T47" s="64"/>
      <c r="U47" s="66"/>
      <c r="V47" s="66"/>
      <c r="W47" s="47"/>
      <c r="X47" s="46"/>
    </row>
    <row r="48" spans="3:25" ht="15.75" hidden="1" x14ac:dyDescent="0.25">
      <c r="C48" s="4" t="s">
        <v>39</v>
      </c>
      <c r="D48" s="18">
        <v>0</v>
      </c>
      <c r="E48" s="18">
        <v>0</v>
      </c>
      <c r="F48" s="18">
        <v>0</v>
      </c>
      <c r="G48" s="18">
        <v>0</v>
      </c>
      <c r="H48" s="23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  <c r="T48" s="64"/>
      <c r="U48" s="66"/>
      <c r="V48" s="66"/>
      <c r="W48" s="47"/>
      <c r="X48" s="46"/>
    </row>
    <row r="49" spans="3:24" ht="15.75" hidden="1" x14ac:dyDescent="0.25">
      <c r="C49" s="4" t="s">
        <v>40</v>
      </c>
      <c r="D49" s="18">
        <v>0</v>
      </c>
      <c r="E49" s="18">
        <v>0</v>
      </c>
      <c r="F49" s="18">
        <v>0</v>
      </c>
      <c r="G49" s="18">
        <v>0</v>
      </c>
      <c r="H49" s="23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  <c r="T49" s="64"/>
      <c r="U49" s="66"/>
      <c r="V49" s="66"/>
      <c r="W49" s="47"/>
      <c r="X49" s="46"/>
    </row>
    <row r="50" spans="3:24" ht="15.75" hidden="1" x14ac:dyDescent="0.25">
      <c r="C50" s="4" t="s">
        <v>41</v>
      </c>
      <c r="D50" s="18">
        <v>0</v>
      </c>
      <c r="E50" s="18">
        <v>0</v>
      </c>
      <c r="F50" s="18">
        <v>0</v>
      </c>
      <c r="G50" s="18">
        <v>0</v>
      </c>
      <c r="H50" s="23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  <c r="T50" s="64"/>
      <c r="U50" s="66"/>
      <c r="V50" s="66"/>
      <c r="W50" s="47"/>
      <c r="X50" s="46"/>
    </row>
    <row r="51" spans="3:24" ht="15.75" hidden="1" x14ac:dyDescent="0.25">
      <c r="C51" s="4" t="s">
        <v>42</v>
      </c>
      <c r="D51" s="18">
        <v>0</v>
      </c>
      <c r="E51" s="18">
        <v>0</v>
      </c>
      <c r="F51" s="18">
        <v>0</v>
      </c>
      <c r="G51" s="18">
        <v>0</v>
      </c>
      <c r="H51" s="23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  <c r="T51" s="64"/>
      <c r="U51" s="66"/>
      <c r="V51" s="66"/>
      <c r="W51" s="47"/>
      <c r="X51" s="46"/>
    </row>
    <row r="52" spans="3:24" ht="15.75" x14ac:dyDescent="0.25">
      <c r="C52" s="3" t="s">
        <v>43</v>
      </c>
      <c r="D52" s="18">
        <v>0</v>
      </c>
      <c r="E52" s="18">
        <v>0</v>
      </c>
      <c r="F52" s="23">
        <f>+F53+F54+F55+F56+F57</f>
        <v>0</v>
      </c>
      <c r="G52" s="23">
        <f>+G53+G54+G55+G56+G57+G58+G59</f>
        <v>200559.8</v>
      </c>
      <c r="H52" s="23">
        <f>+H53+H54+H55+H56+H57+H58</f>
        <v>209881.04000000004</v>
      </c>
      <c r="I52" s="23">
        <f>+I53+I54+I55+I56+I57+I58</f>
        <v>0</v>
      </c>
      <c r="J52" s="23">
        <f>+J53+J54+J55+J56+J57+J59+J60+J61</f>
        <v>293245.45999999996</v>
      </c>
      <c r="K52" s="23">
        <f>+K53+K54+K55+K56+K57</f>
        <v>545652.75</v>
      </c>
      <c r="L52" s="23">
        <f t="shared" ref="L52" si="7">+L53+L54+L55+L56+L57</f>
        <v>0</v>
      </c>
      <c r="M52" s="23">
        <f>+M53+M54+M55+M56+M57+M58+M59+M60+M61</f>
        <v>280587.14</v>
      </c>
      <c r="N52" s="23">
        <f>+N53+N54+N55+N56+N57+N58+N59+N60</f>
        <v>640751.80000000005</v>
      </c>
      <c r="O52" s="23">
        <f>+O53+O54+O55+O56+O57+O58+O61</f>
        <v>2862079.9200000004</v>
      </c>
      <c r="P52" s="23">
        <f>SUM(E52:O52)</f>
        <v>5032757.91</v>
      </c>
      <c r="Q52" s="51">
        <v>5032757.91</v>
      </c>
      <c r="R52" s="34">
        <f>+Q52-P52</f>
        <v>0</v>
      </c>
      <c r="T52" s="64"/>
      <c r="U52" s="66"/>
      <c r="V52" s="66"/>
      <c r="W52" s="47"/>
      <c r="X52" s="46"/>
    </row>
    <row r="53" spans="3:24" ht="15.75" x14ac:dyDescent="0.25">
      <c r="C53" s="4" t="s">
        <v>44</v>
      </c>
      <c r="D53" s="18">
        <v>0</v>
      </c>
      <c r="E53" s="18">
        <v>0</v>
      </c>
      <c r="F53" s="18">
        <v>0</v>
      </c>
      <c r="G53" s="18">
        <v>37913.4</v>
      </c>
      <c r="H53" s="18">
        <v>24078.59</v>
      </c>
      <c r="I53" s="18">
        <v>0</v>
      </c>
      <c r="J53" s="34">
        <v>101743.17</v>
      </c>
      <c r="K53" s="34">
        <v>528424.81000000006</v>
      </c>
      <c r="L53" s="70">
        <v>0</v>
      </c>
      <c r="M53" s="34">
        <v>155996</v>
      </c>
      <c r="N53" s="70">
        <v>0</v>
      </c>
      <c r="O53" s="34">
        <v>1898502.51</v>
      </c>
      <c r="P53" s="31">
        <f>SUM(G53:O53)</f>
        <v>2746658.48</v>
      </c>
      <c r="T53" s="64"/>
      <c r="U53" s="66"/>
      <c r="V53" s="66"/>
      <c r="W53" s="47"/>
      <c r="X53" s="46"/>
    </row>
    <row r="54" spans="3:24" ht="15.75" x14ac:dyDescent="0.25">
      <c r="C54" s="4" t="s">
        <v>45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34">
        <v>17227.939999999999</v>
      </c>
      <c r="L54" s="18">
        <v>0</v>
      </c>
      <c r="M54" s="18">
        <v>0</v>
      </c>
      <c r="N54" s="18">
        <v>0</v>
      </c>
      <c r="O54" s="18">
        <v>84899.25</v>
      </c>
      <c r="P54" s="31">
        <f t="shared" ref="P54:P59" si="8">SUM(G54:O54)</f>
        <v>102127.19</v>
      </c>
      <c r="T54" s="64"/>
      <c r="U54" s="66"/>
      <c r="V54" s="66"/>
      <c r="W54" s="47"/>
      <c r="X54" s="46"/>
    </row>
    <row r="55" spans="3:24" ht="15.75" x14ac:dyDescent="0.25">
      <c r="C55" s="4" t="s">
        <v>46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1590</v>
      </c>
      <c r="P55" s="31">
        <f t="shared" si="8"/>
        <v>1590</v>
      </c>
      <c r="T55" s="64"/>
      <c r="U55" s="66"/>
      <c r="V55" s="66"/>
      <c r="W55" s="47"/>
      <c r="X55" s="46"/>
    </row>
    <row r="56" spans="3:24" ht="15.75" x14ac:dyDescent="0.25">
      <c r="C56" s="4" t="s">
        <v>47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62332.32</v>
      </c>
      <c r="P56" s="31">
        <f t="shared" si="8"/>
        <v>62332.32</v>
      </c>
      <c r="T56" s="64"/>
      <c r="U56" s="66"/>
      <c r="V56" s="66"/>
      <c r="W56" s="47"/>
      <c r="X56" s="46"/>
    </row>
    <row r="57" spans="3:24" ht="15.75" x14ac:dyDescent="0.25">
      <c r="C57" s="4" t="s">
        <v>48</v>
      </c>
      <c r="D57" s="18">
        <v>0</v>
      </c>
      <c r="E57" s="18">
        <v>0</v>
      </c>
      <c r="F57" s="18">
        <v>0</v>
      </c>
      <c r="G57" s="18">
        <v>58646</v>
      </c>
      <c r="H57" s="18">
        <v>107882.21</v>
      </c>
      <c r="I57" s="18">
        <v>0</v>
      </c>
      <c r="J57" s="31">
        <v>20937.740000000002</v>
      </c>
      <c r="K57" s="18">
        <v>0</v>
      </c>
      <c r="L57" s="18">
        <v>0</v>
      </c>
      <c r="M57" s="34">
        <v>60770</v>
      </c>
      <c r="N57" s="34">
        <v>640751.80000000005</v>
      </c>
      <c r="O57" s="34">
        <v>768915.2</v>
      </c>
      <c r="P57" s="31">
        <f t="shared" si="8"/>
        <v>1657902.95</v>
      </c>
      <c r="T57" s="64"/>
      <c r="U57" s="66"/>
      <c r="V57" s="66"/>
      <c r="W57" s="47"/>
      <c r="X57" s="46"/>
    </row>
    <row r="58" spans="3:24" ht="15.75" x14ac:dyDescent="0.25">
      <c r="C58" s="4" t="s">
        <v>49</v>
      </c>
      <c r="D58" s="18">
        <v>0</v>
      </c>
      <c r="E58" s="18">
        <v>0</v>
      </c>
      <c r="F58" s="18">
        <v>0</v>
      </c>
      <c r="G58" s="18">
        <v>0</v>
      </c>
      <c r="H58" s="18">
        <v>77920.240000000005</v>
      </c>
      <c r="I58" s="18">
        <v>0</v>
      </c>
      <c r="J58" s="18">
        <v>0</v>
      </c>
      <c r="K58" s="18">
        <v>0</v>
      </c>
      <c r="L58" s="18">
        <v>0</v>
      </c>
      <c r="M58" s="34">
        <v>13199.14</v>
      </c>
      <c r="N58" s="18">
        <v>0</v>
      </c>
      <c r="O58" s="18">
        <v>0</v>
      </c>
      <c r="P58" s="31">
        <f t="shared" si="8"/>
        <v>91119.38</v>
      </c>
      <c r="T58" s="64"/>
      <c r="U58" s="66"/>
      <c r="V58" s="66"/>
      <c r="W58" s="47"/>
      <c r="X58" s="46"/>
    </row>
    <row r="59" spans="3:24" ht="15.75" x14ac:dyDescent="0.25">
      <c r="C59" s="4" t="s">
        <v>50</v>
      </c>
      <c r="D59" s="18">
        <v>0</v>
      </c>
      <c r="E59" s="18">
        <v>0</v>
      </c>
      <c r="F59" s="18">
        <v>0</v>
      </c>
      <c r="G59" s="18">
        <v>104000.4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1">
        <f t="shared" si="8"/>
        <v>104000.4</v>
      </c>
      <c r="T59" s="64"/>
      <c r="U59" s="66"/>
      <c r="V59" s="66"/>
      <c r="W59" s="47"/>
      <c r="X59" s="46"/>
    </row>
    <row r="60" spans="3:24" ht="15.75" x14ac:dyDescent="0.25">
      <c r="C60" s="4" t="s">
        <v>51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T60" s="65"/>
      <c r="U60" s="66"/>
      <c r="V60" s="66"/>
      <c r="W60" s="47"/>
      <c r="X60" s="46"/>
    </row>
    <row r="61" spans="3:24" ht="15.75" x14ac:dyDescent="0.25">
      <c r="C61" s="4" t="s">
        <v>52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31">
        <v>170564.55</v>
      </c>
      <c r="K61" s="18">
        <v>0</v>
      </c>
      <c r="L61" s="18">
        <v>0</v>
      </c>
      <c r="M61" s="34">
        <v>50622</v>
      </c>
      <c r="N61" s="18">
        <v>0</v>
      </c>
      <c r="O61" s="18">
        <v>45840.639999999999</v>
      </c>
      <c r="P61" s="18">
        <v>0</v>
      </c>
      <c r="T61" s="64"/>
      <c r="U61" s="66"/>
      <c r="V61" s="66"/>
      <c r="W61" s="47"/>
      <c r="X61" s="46"/>
    </row>
    <row r="62" spans="3:24" ht="15.75" hidden="1" x14ac:dyDescent="0.25">
      <c r="C62" s="3" t="s">
        <v>53</v>
      </c>
      <c r="D62" s="18">
        <v>0</v>
      </c>
      <c r="E62" s="18">
        <v>0</v>
      </c>
      <c r="F62" s="23">
        <f>+F63+F64+F65</f>
        <v>0</v>
      </c>
      <c r="G62" s="23">
        <f t="shared" ref="G62:O62" si="9">+G63+G64+G65</f>
        <v>0</v>
      </c>
      <c r="H62" s="18">
        <v>0</v>
      </c>
      <c r="I62" s="23">
        <f t="shared" si="9"/>
        <v>0</v>
      </c>
      <c r="J62" s="23">
        <f t="shared" si="9"/>
        <v>0</v>
      </c>
      <c r="K62" s="23">
        <f t="shared" si="9"/>
        <v>0</v>
      </c>
      <c r="L62" s="23">
        <f t="shared" si="9"/>
        <v>0</v>
      </c>
      <c r="M62" s="23">
        <f t="shared" si="9"/>
        <v>0</v>
      </c>
      <c r="N62" s="18">
        <v>0</v>
      </c>
      <c r="O62" s="23">
        <f t="shared" si="9"/>
        <v>0</v>
      </c>
      <c r="P62" s="18">
        <v>0</v>
      </c>
      <c r="T62" s="64"/>
      <c r="U62" s="66"/>
      <c r="V62" s="66"/>
      <c r="W62" s="47"/>
      <c r="X62" s="46"/>
    </row>
    <row r="63" spans="3:24" ht="15.75" hidden="1" x14ac:dyDescent="0.25">
      <c r="C63" s="4" t="s">
        <v>54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23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T63" s="64"/>
      <c r="U63" s="66"/>
      <c r="V63" s="66"/>
      <c r="W63" s="47"/>
      <c r="X63" s="46"/>
    </row>
    <row r="64" spans="3:24" ht="15.75" hidden="1" x14ac:dyDescent="0.25">
      <c r="C64" s="4" t="s">
        <v>55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3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T64" s="64"/>
      <c r="U64" s="66"/>
      <c r="V64" s="66"/>
      <c r="W64" s="47"/>
      <c r="X64" s="46"/>
    </row>
    <row r="65" spans="3:24" ht="15.75" hidden="1" x14ac:dyDescent="0.25">
      <c r="C65" s="4" t="s">
        <v>56</v>
      </c>
      <c r="D65" s="18">
        <v>0</v>
      </c>
      <c r="E65" s="18">
        <v>0</v>
      </c>
      <c r="H65" s="18">
        <v>0</v>
      </c>
      <c r="N65" s="18">
        <v>0</v>
      </c>
      <c r="P65" s="18">
        <v>0</v>
      </c>
      <c r="T65" s="64"/>
      <c r="U65" s="66"/>
      <c r="V65" s="66"/>
      <c r="W65" s="47"/>
      <c r="X65" s="46"/>
    </row>
    <row r="66" spans="3:24" ht="15.75" hidden="1" x14ac:dyDescent="0.25">
      <c r="C66" s="4" t="s">
        <v>57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T66" s="64"/>
      <c r="U66" s="66"/>
      <c r="V66" s="66"/>
      <c r="W66" s="47"/>
      <c r="X66" s="46"/>
    </row>
    <row r="67" spans="3:24" ht="15.75" hidden="1" x14ac:dyDescent="0.25">
      <c r="C67" s="3" t="s">
        <v>58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T67" s="64"/>
      <c r="U67" s="66"/>
      <c r="V67" s="66"/>
      <c r="W67" s="47"/>
      <c r="X67" s="46"/>
    </row>
    <row r="68" spans="3:24" ht="15.75" hidden="1" x14ac:dyDescent="0.25">
      <c r="C68" s="4" t="s">
        <v>59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T68" s="64"/>
      <c r="U68" s="66"/>
      <c r="V68" s="66"/>
      <c r="W68" s="47"/>
      <c r="X68" s="46"/>
    </row>
    <row r="69" spans="3:24" ht="15.75" hidden="1" x14ac:dyDescent="0.25">
      <c r="C69" s="4" t="s">
        <v>60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T69" s="64"/>
      <c r="U69" s="66"/>
      <c r="V69" s="66"/>
      <c r="W69" s="47"/>
      <c r="X69" s="46"/>
    </row>
    <row r="70" spans="3:24" ht="15.75" hidden="1" x14ac:dyDescent="0.25">
      <c r="C70" s="3" t="s">
        <v>61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T70" s="64"/>
      <c r="U70" s="66"/>
      <c r="V70" s="66"/>
      <c r="W70" s="47"/>
      <c r="X70" s="46"/>
    </row>
    <row r="71" spans="3:24" ht="15.75" hidden="1" x14ac:dyDescent="0.25">
      <c r="C71" s="4" t="s">
        <v>62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T71" s="64"/>
      <c r="U71" s="66"/>
      <c r="V71" s="66"/>
      <c r="W71" s="47"/>
      <c r="X71" s="46"/>
    </row>
    <row r="72" spans="3:24" ht="15.75" hidden="1" x14ac:dyDescent="0.25">
      <c r="C72" s="4" t="s">
        <v>63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T72" s="64"/>
      <c r="U72" s="66"/>
      <c r="V72" s="66"/>
      <c r="W72" s="47"/>
      <c r="X72" s="46"/>
    </row>
    <row r="73" spans="3:24" ht="15.75" hidden="1" x14ac:dyDescent="0.25">
      <c r="C73" s="4" t="s">
        <v>64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U73" s="47"/>
      <c r="V73" s="66"/>
      <c r="W73" s="47"/>
      <c r="X73" s="46"/>
    </row>
    <row r="74" spans="3:24" ht="15.75" hidden="1" x14ac:dyDescent="0.25">
      <c r="C74" s="1" t="s">
        <v>67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U74" s="47"/>
      <c r="V74" s="66"/>
      <c r="W74" s="47"/>
      <c r="X74" s="46"/>
    </row>
    <row r="75" spans="3:24" ht="15.75" hidden="1" x14ac:dyDescent="0.25">
      <c r="C75" s="3" t="s">
        <v>117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U75" s="47"/>
      <c r="V75" s="66"/>
      <c r="W75" s="47"/>
      <c r="X75" s="46"/>
    </row>
    <row r="76" spans="3:24" ht="15.75" hidden="1" x14ac:dyDescent="0.25">
      <c r="C76" s="4" t="s">
        <v>69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U76" s="47"/>
      <c r="V76" s="66"/>
      <c r="W76" s="47"/>
      <c r="X76" s="46"/>
    </row>
    <row r="77" spans="3:24" ht="15.75" hidden="1" x14ac:dyDescent="0.25">
      <c r="C77" s="4" t="s">
        <v>70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U77" s="47"/>
      <c r="V77" s="66"/>
      <c r="W77" s="47"/>
      <c r="X77" s="46"/>
    </row>
    <row r="78" spans="3:24" ht="15.75" hidden="1" x14ac:dyDescent="0.25">
      <c r="C78" s="3" t="s">
        <v>71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U78" s="47"/>
      <c r="V78" s="66"/>
      <c r="W78" s="47"/>
      <c r="X78" s="46"/>
    </row>
    <row r="79" spans="3:24" ht="15.75" hidden="1" x14ac:dyDescent="0.25">
      <c r="C79" s="4" t="s">
        <v>72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U79" s="47"/>
      <c r="V79" s="66"/>
      <c r="W79" s="47"/>
      <c r="X79" s="46"/>
    </row>
    <row r="80" spans="3:24" ht="15.75" hidden="1" x14ac:dyDescent="0.25">
      <c r="C80" s="4" t="s">
        <v>73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U80" s="47"/>
      <c r="V80" s="66"/>
      <c r="W80" s="47"/>
      <c r="X80" s="46"/>
    </row>
    <row r="81" spans="3:24" ht="15.75" hidden="1" x14ac:dyDescent="0.25">
      <c r="C81" s="3" t="s">
        <v>74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U81" s="47"/>
      <c r="V81" s="66"/>
      <c r="W81" s="47"/>
      <c r="X81" s="46"/>
    </row>
    <row r="82" spans="3:24" ht="15.75" x14ac:dyDescent="0.25">
      <c r="C82" s="4" t="s">
        <v>75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U82" s="47"/>
      <c r="V82" s="66"/>
      <c r="W82" s="47"/>
      <c r="X82" s="46"/>
    </row>
    <row r="83" spans="3:24" ht="15.75" x14ac:dyDescent="0.25">
      <c r="C83" s="72" t="s">
        <v>65</v>
      </c>
      <c r="D83" s="30">
        <f>+D10+D15</f>
        <v>5966386.6600000001</v>
      </c>
      <c r="E83" s="30">
        <f>+E10+E15+E26</f>
        <v>7156125.0899999999</v>
      </c>
      <c r="F83" s="30">
        <f>+F10+F15+F26+F36+F52</f>
        <v>10392331.359999999</v>
      </c>
      <c r="G83" s="30">
        <f>+G10+G15+G26+G52</f>
        <v>10749746.690000001</v>
      </c>
      <c r="H83" s="30">
        <f>+H10+H15+H26+H52</f>
        <v>7976589.5200000005</v>
      </c>
      <c r="I83" s="30">
        <f>+I10+I15+I26+I36+I52</f>
        <v>11478649.02</v>
      </c>
      <c r="J83" s="30">
        <f>+J10+J15+J26+J36+J52</f>
        <v>10037615.010000002</v>
      </c>
      <c r="K83" s="30">
        <f>+K10+K15+K26+K36+K52</f>
        <v>14413123.76</v>
      </c>
      <c r="L83" s="30">
        <f>+L10+L15+L26</f>
        <v>9723446.1799999997</v>
      </c>
      <c r="M83" s="30">
        <f>+M10+M15+M26+M52</f>
        <v>10209187.420000002</v>
      </c>
      <c r="N83" s="30">
        <f>+N10+N15+N26+N52</f>
        <v>20666440.810000002</v>
      </c>
      <c r="O83" s="30">
        <f>+O10+O15+O26+O52</f>
        <v>18989845.07</v>
      </c>
      <c r="P83" s="30">
        <f>+P10+P15+P26+P36+P52</f>
        <v>137759486.59000003</v>
      </c>
      <c r="Q83" s="57"/>
      <c r="U83" s="47"/>
      <c r="V83" s="66"/>
      <c r="W83" s="47"/>
      <c r="X83" s="46"/>
    </row>
    <row r="84" spans="3:24" ht="15.75" x14ac:dyDescent="0.25">
      <c r="U84" s="47"/>
      <c r="V84" s="66"/>
      <c r="W84" s="47"/>
      <c r="X84" s="46"/>
    </row>
    <row r="85" spans="3:24" ht="15.75" x14ac:dyDescent="0.25">
      <c r="R85" s="59">
        <f>+R54+R38+R28+R13</f>
        <v>0</v>
      </c>
      <c r="U85" s="47"/>
      <c r="V85" s="66"/>
      <c r="W85" s="47"/>
      <c r="X85" s="46"/>
    </row>
    <row r="86" spans="3:24" ht="15.75" x14ac:dyDescent="0.25">
      <c r="U86" s="47"/>
      <c r="V86" s="66"/>
      <c r="W86" s="47"/>
      <c r="X86" s="46"/>
    </row>
    <row r="87" spans="3:24" ht="15.75" x14ac:dyDescent="0.25">
      <c r="C87" s="73" t="s">
        <v>122</v>
      </c>
      <c r="K87" s="18" t="s">
        <v>109</v>
      </c>
      <c r="U87" s="47"/>
      <c r="V87" s="66"/>
      <c r="W87" s="47"/>
      <c r="X87" s="46"/>
    </row>
    <row r="88" spans="3:24" ht="15.75" x14ac:dyDescent="0.25">
      <c r="C88" s="28" t="s">
        <v>105</v>
      </c>
      <c r="K88" s="99" t="s">
        <v>108</v>
      </c>
      <c r="L88" s="99"/>
      <c r="M88" s="99"/>
      <c r="U88" s="47"/>
      <c r="V88" s="66"/>
      <c r="W88" s="47"/>
      <c r="X88" s="46"/>
    </row>
    <row r="89" spans="3:24" ht="15.75" x14ac:dyDescent="0.25">
      <c r="C89" s="28" t="s">
        <v>118</v>
      </c>
      <c r="I89" s="23"/>
      <c r="K89" s="99" t="s">
        <v>121</v>
      </c>
      <c r="L89" s="99"/>
      <c r="M89" s="99"/>
      <c r="U89" s="47"/>
      <c r="V89" s="66"/>
      <c r="W89" s="47"/>
      <c r="X89" s="46"/>
    </row>
    <row r="90" spans="3:24" ht="15.75" x14ac:dyDescent="0.25">
      <c r="C90" s="28" t="s">
        <v>106</v>
      </c>
      <c r="K90" s="99" t="s">
        <v>107</v>
      </c>
      <c r="L90" s="99"/>
      <c r="M90" s="99"/>
      <c r="N90"/>
      <c r="O90"/>
      <c r="P90"/>
      <c r="T90" s="64"/>
      <c r="U90" s="66"/>
      <c r="V90" s="66"/>
      <c r="W90" s="47"/>
      <c r="X90" s="46"/>
    </row>
    <row r="91" spans="3:24" ht="15.75" x14ac:dyDescent="0.25">
      <c r="T91" s="64"/>
      <c r="U91" s="66"/>
      <c r="V91" s="66"/>
      <c r="W91" s="47"/>
      <c r="X91" s="46"/>
    </row>
    <row r="92" spans="3:24" ht="16.5" thickBot="1" x14ac:dyDescent="0.3">
      <c r="M92"/>
      <c r="N92"/>
      <c r="O92"/>
      <c r="P92"/>
      <c r="Q92" s="51" t="e">
        <f>+P83-#REF!</f>
        <v>#REF!</v>
      </c>
      <c r="T92" s="64"/>
      <c r="U92" s="66"/>
      <c r="V92" s="66"/>
      <c r="W92" s="47"/>
      <c r="X92" s="46"/>
    </row>
    <row r="93" spans="3:24" ht="20.25" customHeight="1" x14ac:dyDescent="0.25">
      <c r="C93" s="76" t="s">
        <v>123</v>
      </c>
      <c r="D93" s="77"/>
      <c r="M93"/>
      <c r="N93"/>
      <c r="O93"/>
      <c r="P93"/>
      <c r="T93" s="64"/>
      <c r="U93" s="66"/>
      <c r="V93" s="66"/>
      <c r="W93" s="47"/>
      <c r="X93" s="46"/>
    </row>
    <row r="94" spans="3:24" ht="28.5" customHeight="1" x14ac:dyDescent="0.25">
      <c r="C94" s="78" t="s">
        <v>124</v>
      </c>
      <c r="D94" s="79"/>
      <c r="M94"/>
      <c r="N94"/>
      <c r="O94"/>
      <c r="P94"/>
      <c r="T94" s="64"/>
      <c r="U94" s="66"/>
      <c r="V94" s="66"/>
      <c r="W94" s="47"/>
      <c r="X94" s="46"/>
    </row>
    <row r="95" spans="3:24" ht="41.25" customHeight="1" x14ac:dyDescent="0.25">
      <c r="C95" s="80" t="s">
        <v>125</v>
      </c>
      <c r="D95" s="79"/>
      <c r="M95"/>
      <c r="N95"/>
      <c r="O95"/>
      <c r="P95"/>
      <c r="T95" s="64"/>
      <c r="U95" s="66"/>
      <c r="V95" s="66"/>
      <c r="W95" s="47"/>
      <c r="X95" s="46"/>
    </row>
    <row r="96" spans="3:24" ht="2.25" customHeight="1" thickBot="1" x14ac:dyDescent="0.3">
      <c r="C96" s="74"/>
      <c r="D96" s="75"/>
      <c r="T96" s="64"/>
      <c r="U96" s="66"/>
      <c r="V96" s="66"/>
      <c r="W96" s="47"/>
      <c r="X96" s="46"/>
    </row>
    <row r="97" spans="20:24" x14ac:dyDescent="0.25">
      <c r="U97" s="47"/>
      <c r="V97" s="47"/>
      <c r="W97" s="47"/>
      <c r="X97" s="46"/>
    </row>
    <row r="98" spans="20:24" x14ac:dyDescent="0.25">
      <c r="U98" s="47"/>
      <c r="V98" s="47"/>
      <c r="W98" s="47"/>
      <c r="X98" s="46"/>
    </row>
    <row r="99" spans="20:24" x14ac:dyDescent="0.25">
      <c r="U99" s="47"/>
      <c r="V99" s="47"/>
      <c r="W99" s="47"/>
      <c r="X99" s="46"/>
    </row>
    <row r="100" spans="20:24" x14ac:dyDescent="0.25">
      <c r="U100" s="47"/>
      <c r="V100" s="47"/>
      <c r="W100" s="47"/>
      <c r="X100" s="46"/>
    </row>
    <row r="101" spans="20:24" x14ac:dyDescent="0.25">
      <c r="U101" s="47"/>
      <c r="V101" s="47"/>
      <c r="W101" s="47"/>
      <c r="X101" s="46"/>
    </row>
    <row r="102" spans="20:24" x14ac:dyDescent="0.25">
      <c r="U102" s="47"/>
      <c r="V102" s="47"/>
      <c r="W102" s="47"/>
      <c r="X102" s="46"/>
    </row>
    <row r="103" spans="20:24" x14ac:dyDescent="0.25">
      <c r="U103" s="47"/>
      <c r="V103" s="47"/>
      <c r="W103" s="47"/>
      <c r="X103" s="46"/>
    </row>
    <row r="104" spans="20:24" x14ac:dyDescent="0.25">
      <c r="U104" s="47"/>
      <c r="V104" s="47"/>
      <c r="W104" s="47"/>
      <c r="X104" s="46"/>
    </row>
    <row r="105" spans="20:24" x14ac:dyDescent="0.25">
      <c r="U105" s="47"/>
      <c r="V105" s="47"/>
      <c r="W105" s="47"/>
      <c r="X105" s="46"/>
    </row>
    <row r="106" spans="20:24" x14ac:dyDescent="0.25">
      <c r="U106" s="47"/>
      <c r="V106" s="47"/>
      <c r="W106" s="47"/>
      <c r="X106" s="46"/>
    </row>
    <row r="107" spans="20:24" x14ac:dyDescent="0.25">
      <c r="U107" s="47"/>
      <c r="V107" s="47"/>
      <c r="W107" s="47"/>
      <c r="X107" s="46"/>
    </row>
    <row r="108" spans="20:24" x14ac:dyDescent="0.25">
      <c r="U108" s="47"/>
      <c r="V108" s="47"/>
      <c r="W108" s="47"/>
      <c r="X108" s="46"/>
    </row>
    <row r="109" spans="20:24" x14ac:dyDescent="0.25">
      <c r="U109" s="47"/>
      <c r="V109" s="47"/>
      <c r="W109" s="47"/>
      <c r="X109" s="46"/>
    </row>
    <row r="110" spans="20:24" x14ac:dyDescent="0.25">
      <c r="U110" s="47"/>
      <c r="V110" s="47"/>
      <c r="W110" s="47"/>
      <c r="X110" s="46"/>
    </row>
    <row r="111" spans="20:24" x14ac:dyDescent="0.25">
      <c r="T111" s="6"/>
      <c r="U111" s="47"/>
      <c r="V111" s="47"/>
      <c r="W111" s="47"/>
      <c r="X111" s="46"/>
    </row>
    <row r="112" spans="20:24" x14ac:dyDescent="0.25">
      <c r="T112" s="6"/>
      <c r="U112" s="47"/>
      <c r="V112" s="47"/>
      <c r="W112" s="47"/>
      <c r="X112" s="46"/>
    </row>
    <row r="113" spans="20:24" x14ac:dyDescent="0.25">
      <c r="T113" s="6"/>
      <c r="U113" s="47"/>
      <c r="V113" s="47"/>
      <c r="W113" s="47"/>
      <c r="X113" s="46"/>
    </row>
    <row r="114" spans="20:24" x14ac:dyDescent="0.25">
      <c r="T114" s="6"/>
      <c r="U114" s="47"/>
      <c r="V114" s="47"/>
      <c r="W114" s="47"/>
      <c r="X114" s="46"/>
    </row>
    <row r="115" spans="20:24" x14ac:dyDescent="0.25">
      <c r="T115" s="6"/>
      <c r="U115" s="47"/>
      <c r="V115" s="47"/>
      <c r="W115" s="47"/>
      <c r="X115" s="46"/>
    </row>
    <row r="116" spans="20:24" x14ac:dyDescent="0.25">
      <c r="T116" s="6"/>
      <c r="U116" s="47"/>
      <c r="V116" s="47"/>
      <c r="W116" s="47"/>
      <c r="X116" s="46"/>
    </row>
    <row r="117" spans="20:24" x14ac:dyDescent="0.25">
      <c r="T117" s="6"/>
      <c r="U117" s="47"/>
      <c r="V117" s="47"/>
      <c r="W117" s="47"/>
      <c r="X117" s="46"/>
    </row>
    <row r="118" spans="20:24" x14ac:dyDescent="0.25">
      <c r="T118" s="6"/>
      <c r="U118" s="47"/>
      <c r="V118" s="47"/>
      <c r="W118" s="47"/>
      <c r="X118" s="46"/>
    </row>
    <row r="119" spans="20:24" x14ac:dyDescent="0.25">
      <c r="T119" s="6"/>
      <c r="U119" s="47"/>
      <c r="V119" s="47"/>
      <c r="W119" s="47"/>
      <c r="X119" s="46"/>
    </row>
    <row r="120" spans="20:24" x14ac:dyDescent="0.25">
      <c r="T120" s="6"/>
      <c r="U120" s="47"/>
      <c r="V120" s="47"/>
      <c r="W120" s="47"/>
      <c r="X120" s="46"/>
    </row>
    <row r="121" spans="20:24" x14ac:dyDescent="0.25">
      <c r="T121" s="6"/>
      <c r="U121" s="47"/>
      <c r="V121" s="47"/>
      <c r="W121" s="47"/>
      <c r="X121" s="46"/>
    </row>
    <row r="122" spans="20:24" x14ac:dyDescent="0.25">
      <c r="T122" s="6"/>
      <c r="U122" s="47"/>
      <c r="V122" s="47"/>
      <c r="W122" s="47"/>
      <c r="X122" s="46"/>
    </row>
    <row r="123" spans="20:24" x14ac:dyDescent="0.25">
      <c r="T123" s="6"/>
      <c r="U123" s="47"/>
      <c r="V123" s="47"/>
      <c r="W123" s="47"/>
      <c r="X123" s="46"/>
    </row>
    <row r="124" spans="20:24" x14ac:dyDescent="0.25">
      <c r="T124" s="6"/>
      <c r="U124" s="47"/>
      <c r="V124" s="47"/>
      <c r="W124" s="47"/>
      <c r="X124" s="46"/>
    </row>
    <row r="125" spans="20:24" x14ac:dyDescent="0.25">
      <c r="T125" s="6"/>
      <c r="U125" s="47"/>
      <c r="V125" s="47"/>
      <c r="W125" s="47"/>
      <c r="X125" s="46"/>
    </row>
    <row r="126" spans="20:24" x14ac:dyDescent="0.25">
      <c r="T126" s="6"/>
      <c r="U126" s="47"/>
      <c r="V126" s="47"/>
      <c r="W126" s="47"/>
      <c r="X126" s="46"/>
    </row>
    <row r="127" spans="20:24" x14ac:dyDescent="0.25">
      <c r="T127" s="6"/>
      <c r="U127" s="47"/>
    </row>
    <row r="128" spans="20:24" x14ac:dyDescent="0.25">
      <c r="T128" s="6"/>
      <c r="U128" s="47"/>
    </row>
    <row r="129" spans="20:21" x14ac:dyDescent="0.25">
      <c r="T129" s="6"/>
      <c r="U129" s="47"/>
    </row>
    <row r="130" spans="20:21" x14ac:dyDescent="0.25">
      <c r="T130" s="6"/>
      <c r="U130" s="47"/>
    </row>
    <row r="131" spans="20:21" x14ac:dyDescent="0.25">
      <c r="T131" s="6"/>
      <c r="U131" s="47"/>
    </row>
    <row r="132" spans="20:21" x14ac:dyDescent="0.25">
      <c r="T132" s="6"/>
      <c r="U132" s="47"/>
    </row>
    <row r="133" spans="20:21" x14ac:dyDescent="0.25">
      <c r="T133" s="6"/>
      <c r="U133" s="47"/>
    </row>
    <row r="134" spans="20:21" x14ac:dyDescent="0.25">
      <c r="T134" s="6"/>
      <c r="U134" s="47"/>
    </row>
    <row r="135" spans="20:21" x14ac:dyDescent="0.25">
      <c r="T135" s="6"/>
      <c r="U135" s="47"/>
    </row>
    <row r="136" spans="20:21" x14ac:dyDescent="0.25">
      <c r="T136" s="6"/>
      <c r="U136" s="47"/>
    </row>
    <row r="137" spans="20:21" x14ac:dyDescent="0.25">
      <c r="T137" s="6"/>
      <c r="U137" s="47"/>
    </row>
  </sheetData>
  <mergeCells count="8">
    <mergeCell ref="C6:P6"/>
    <mergeCell ref="C1:P2"/>
    <mergeCell ref="K89:M89"/>
    <mergeCell ref="K88:M88"/>
    <mergeCell ref="K90:M90"/>
    <mergeCell ref="C5:P5"/>
    <mergeCell ref="C4:P4"/>
    <mergeCell ref="C3:P3"/>
  </mergeCells>
  <phoneticPr fontId="9" type="noConversion"/>
  <pageMargins left="0.23622047244094491" right="0.23622047244094491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Elizabeth Arnaud</cp:lastModifiedBy>
  <cp:lastPrinted>2023-01-23T15:03:31Z</cp:lastPrinted>
  <dcterms:created xsi:type="dcterms:W3CDTF">2021-07-29T18:58:50Z</dcterms:created>
  <dcterms:modified xsi:type="dcterms:W3CDTF">2024-01-30T18:59:30Z</dcterms:modified>
</cp:coreProperties>
</file>