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chivo\Desktop\Ejecucion del presupuesto\"/>
    </mc:Choice>
  </mc:AlternateContent>
  <bookViews>
    <workbookView xWindow="0" yWindow="0" windowWidth="15345" windowHeight="46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5" i="1" l="1"/>
  <c r="Q273" i="1" s="1"/>
  <c r="Q276" i="1" s="1"/>
  <c r="P271" i="1"/>
  <c r="P270" i="1" s="1"/>
  <c r="P269" i="1" s="1"/>
  <c r="P276" i="1" s="1"/>
  <c r="Q240" i="1"/>
  <c r="Q239" i="1" s="1"/>
  <c r="Q237" i="1" s="1"/>
  <c r="P240" i="1"/>
  <c r="P239" i="1"/>
  <c r="P237" i="1" s="1"/>
  <c r="Q234" i="1"/>
  <c r="P234" i="1"/>
  <c r="Q232" i="1"/>
  <c r="P232" i="1"/>
  <c r="Q231" i="1"/>
  <c r="Q229" i="1" s="1"/>
  <c r="P231" i="1"/>
  <c r="P229" i="1" s="1"/>
  <c r="Q226" i="1"/>
  <c r="Q225" i="1" s="1"/>
  <c r="Q223" i="1" s="1"/>
  <c r="P226" i="1"/>
  <c r="P225" i="1"/>
  <c r="P223" i="1" s="1"/>
  <c r="O223" i="1" s="1"/>
  <c r="P194" i="1"/>
  <c r="P193" i="1"/>
  <c r="Q191" i="1"/>
  <c r="P191" i="1"/>
  <c r="Q190" i="1"/>
  <c r="P190" i="1"/>
  <c r="Q188" i="1"/>
  <c r="P188" i="1"/>
  <c r="Q187" i="1"/>
  <c r="P187" i="1"/>
  <c r="Q185" i="1"/>
  <c r="P185" i="1"/>
  <c r="Q184" i="1"/>
  <c r="P184" i="1"/>
  <c r="Q182" i="1"/>
  <c r="P182" i="1"/>
  <c r="Q181" i="1"/>
  <c r="Q179" i="1" s="1"/>
  <c r="P181" i="1"/>
  <c r="P179" i="1" s="1"/>
  <c r="P176" i="1"/>
  <c r="Q174" i="1"/>
  <c r="P174" i="1"/>
  <c r="Q172" i="1"/>
  <c r="P172" i="1"/>
  <c r="Q170" i="1"/>
  <c r="P170" i="1"/>
  <c r="Q169" i="1"/>
  <c r="P169" i="1"/>
  <c r="Q167" i="1"/>
  <c r="P167" i="1"/>
  <c r="Q166" i="1"/>
  <c r="Q165" i="1" s="1"/>
  <c r="Q163" i="1" s="1"/>
  <c r="P166" i="1"/>
  <c r="P165" i="1" s="1"/>
  <c r="P163" i="1" s="1"/>
  <c r="Q122" i="1"/>
  <c r="P122" i="1"/>
  <c r="P119" i="1"/>
  <c r="Q116" i="1"/>
  <c r="Q114" i="1" s="1"/>
  <c r="P116" i="1"/>
  <c r="P114" i="1"/>
  <c r="O114" i="1" s="1"/>
  <c r="Q111" i="1"/>
  <c r="P111" i="1"/>
  <c r="Q109" i="1"/>
  <c r="O109" i="1" s="1"/>
  <c r="P109" i="1"/>
  <c r="Q107" i="1"/>
  <c r="P107" i="1"/>
  <c r="P103" i="1" s="1"/>
  <c r="Q106" i="1"/>
  <c r="P106" i="1"/>
  <c r="P105" i="1"/>
  <c r="Q103" i="1"/>
  <c r="Q101" i="1"/>
  <c r="P101" i="1"/>
  <c r="Q100" i="1"/>
  <c r="P100" i="1"/>
  <c r="P94" i="1"/>
  <c r="P93" i="1" s="1"/>
  <c r="P91" i="1"/>
  <c r="P89" i="1" s="1"/>
  <c r="P90" i="1"/>
  <c r="Q87" i="1"/>
  <c r="P87" i="1"/>
  <c r="Q86" i="1"/>
  <c r="Q85" i="1" s="1"/>
  <c r="P86" i="1"/>
  <c r="P85" i="1"/>
  <c r="P82" i="1"/>
  <c r="P80" i="1"/>
  <c r="Q79" i="1"/>
  <c r="P79" i="1"/>
  <c r="P78" i="1" s="1"/>
  <c r="Q78" i="1"/>
  <c r="Q76" i="1" s="1"/>
  <c r="Q74" i="1"/>
  <c r="P74" i="1"/>
  <c r="Q71" i="1"/>
  <c r="Q69" i="1" s="1"/>
  <c r="P71" i="1"/>
  <c r="P69" i="1" s="1"/>
  <c r="Q66" i="1"/>
  <c r="P66" i="1"/>
  <c r="Q64" i="1"/>
  <c r="P64" i="1"/>
  <c r="Q63" i="1"/>
  <c r="Q61" i="1" s="1"/>
  <c r="P63" i="1"/>
  <c r="P61" i="1" s="1"/>
  <c r="Q58" i="1"/>
  <c r="P58" i="1"/>
  <c r="Q57" i="1"/>
  <c r="P57" i="1"/>
  <c r="Q55" i="1"/>
  <c r="P55" i="1"/>
  <c r="Q52" i="1"/>
  <c r="P52" i="1"/>
  <c r="Q51" i="1"/>
  <c r="P51" i="1"/>
  <c r="Q49" i="1"/>
  <c r="Q47" i="1" s="1"/>
  <c r="P49" i="1"/>
  <c r="P48" i="1"/>
  <c r="P47" i="1" s="1"/>
  <c r="P40" i="1"/>
  <c r="Q38" i="1"/>
  <c r="Q36" i="1" s="1"/>
  <c r="P38" i="1"/>
  <c r="P32" i="1"/>
  <c r="Q29" i="1"/>
  <c r="P29" i="1"/>
  <c r="Q23" i="1"/>
  <c r="P23" i="1"/>
  <c r="Q21" i="1"/>
  <c r="P21" i="1"/>
  <c r="Q20" i="1"/>
  <c r="Q18" i="1" s="1"/>
  <c r="Q16" i="1" s="1"/>
  <c r="P20" i="1"/>
  <c r="Q19" i="1"/>
  <c r="P19" i="1"/>
  <c r="P18" i="1"/>
  <c r="P16" i="1" s="1"/>
  <c r="O16" i="1" s="1"/>
  <c r="P36" i="1" l="1"/>
  <c r="O36" i="1" s="1"/>
  <c r="O179" i="1"/>
  <c r="P196" i="1"/>
  <c r="Q196" i="1"/>
  <c r="O229" i="1"/>
  <c r="Q242" i="1"/>
  <c r="P76" i="1"/>
  <c r="O76" i="1" s="1"/>
  <c r="O125" i="1" s="1"/>
  <c r="Q125" i="1"/>
  <c r="O163" i="1"/>
  <c r="P242" i="1"/>
  <c r="O237" i="1"/>
  <c r="O193" i="1"/>
  <c r="O196" i="1" l="1"/>
  <c r="P125" i="1"/>
  <c r="P243" i="1" s="1"/>
  <c r="P277" i="1" s="1"/>
  <c r="Q243" i="1"/>
  <c r="Q277" i="1" s="1"/>
  <c r="O242" i="1"/>
  <c r="O243" i="1" s="1"/>
</calcChain>
</file>

<file path=xl/sharedStrings.xml><?xml version="1.0" encoding="utf-8"?>
<sst xmlns="http://schemas.openxmlformats.org/spreadsheetml/2006/main" count="398" uniqueCount="143">
  <si>
    <t>EJECUCION PRESUPUESTARIA DEL GASTO</t>
  </si>
  <si>
    <t>Formulario No. 2</t>
  </si>
  <si>
    <t>INSTITUCION: JARDIN BOTANICO NACIONAL "R. RAFAEL Ma. MOSCOSO"</t>
  </si>
  <si>
    <t>REGISTRO INTERNO ONAPRES</t>
  </si>
  <si>
    <t>CODIGO:</t>
  </si>
  <si>
    <t>NUMERO:</t>
  </si>
  <si>
    <t xml:space="preserve">MES: </t>
  </si>
  <si>
    <t>HORA:</t>
  </si>
  <si>
    <t xml:space="preserve">AÑO: </t>
  </si>
  <si>
    <t>FECHA:</t>
  </si>
  <si>
    <t>IMPUTACION PRESUPUESTARIA</t>
  </si>
  <si>
    <t>EJECUCION  DEL GASTO</t>
  </si>
  <si>
    <t>CLASIF. OBJ. DEL GASTOS</t>
  </si>
  <si>
    <t>COMPROMISO</t>
  </si>
  <si>
    <t>DEVENGADO</t>
  </si>
  <si>
    <t>PAGADO</t>
  </si>
  <si>
    <t>PROG.</t>
  </si>
  <si>
    <t>SUB</t>
  </si>
  <si>
    <t>PROV.</t>
  </si>
  <si>
    <t>ACT /</t>
  </si>
  <si>
    <t>UB.</t>
  </si>
  <si>
    <t>FUNC.</t>
  </si>
  <si>
    <t>FONDO</t>
  </si>
  <si>
    <t>TIPO</t>
  </si>
  <si>
    <t>OBJ</t>
  </si>
  <si>
    <t>OBRA</t>
  </si>
  <si>
    <t>GEOG.</t>
  </si>
  <si>
    <t>CTA</t>
  </si>
  <si>
    <t>AUX</t>
  </si>
  <si>
    <t>DESCRIPCION</t>
  </si>
  <si>
    <t>10.01.001</t>
  </si>
  <si>
    <t xml:space="preserve">SERVICIOS PERSONALES </t>
  </si>
  <si>
    <t>3.2.01</t>
  </si>
  <si>
    <t xml:space="preserve">REMUNERACIONES </t>
  </si>
  <si>
    <t>Sueldos fijos</t>
  </si>
  <si>
    <t xml:space="preserve">Sueldos al personal contratado y/o igualado </t>
  </si>
  <si>
    <t>Prima de Transporte</t>
  </si>
  <si>
    <t>Compensaciones Especiales</t>
  </si>
  <si>
    <t>Contribuciones al Seguro de Salud</t>
  </si>
  <si>
    <t>Contribuciones al seguro de pensiones</t>
  </si>
  <si>
    <t xml:space="preserve">SERVICIOS NO PERSONALES </t>
  </si>
  <si>
    <t xml:space="preserve">SERVICIOS BASICOS </t>
  </si>
  <si>
    <t>Servicio telefonico de larga distancia</t>
  </si>
  <si>
    <t xml:space="preserve">Teléfono local </t>
  </si>
  <si>
    <t>Telefax y correos</t>
  </si>
  <si>
    <t>Servicio de internet y television por cable</t>
  </si>
  <si>
    <t>Energia electrica</t>
  </si>
  <si>
    <t>Agua</t>
  </si>
  <si>
    <t xml:space="preserve">Recoleccion de residuos solidos </t>
  </si>
  <si>
    <t xml:space="preserve">PUBLICIDAD IMPRESIÓN Y ENCUADERNACION </t>
  </si>
  <si>
    <t xml:space="preserve">Publicidad y propaganda </t>
  </si>
  <si>
    <t>Impresion y encuadernacion</t>
  </si>
  <si>
    <t>VIATICOS</t>
  </si>
  <si>
    <t>Viatico dentro del Pais</t>
  </si>
  <si>
    <t>TRANSPORTE Y ALMACENAJE</t>
  </si>
  <si>
    <t>Peaje</t>
  </si>
  <si>
    <t>SEGUROS</t>
  </si>
  <si>
    <t>Seguro de Bienes Inmuebles e Infraestructura</t>
  </si>
  <si>
    <t>Seguros de personas</t>
  </si>
  <si>
    <t>OTROS SERVICIOS NO PERSONALES</t>
  </si>
  <si>
    <t>Comisiones y gastos bancarios</t>
  </si>
  <si>
    <t>Otros Servicios Tecnicos Profesionales</t>
  </si>
  <si>
    <t xml:space="preserve">MATERIALES Y SUMINISTROS </t>
  </si>
  <si>
    <t xml:space="preserve">ALIMENTOS Y PRODUCTOS AGROFORESTALES </t>
  </si>
  <si>
    <t xml:space="preserve">Alimentos y bebidas para personas </t>
  </si>
  <si>
    <t>TEXTILES Y VESTUARIOS</t>
  </si>
  <si>
    <t>Hilados y Telas</t>
  </si>
  <si>
    <t>PRODUCTOS DE PAPEL, CARTON E IMPRESOS</t>
  </si>
  <si>
    <t>Productos de papel y carton</t>
  </si>
  <si>
    <t>Libros, revistas y periodicos</t>
  </si>
  <si>
    <t xml:space="preserve">PRODUCTOS DE CUERO, CAUCHO Y PLÁSTICO </t>
  </si>
  <si>
    <t xml:space="preserve">Artículos de plastico </t>
  </si>
  <si>
    <t>Productos ferrosos</t>
  </si>
  <si>
    <t xml:space="preserve">Gasolina </t>
  </si>
  <si>
    <t xml:space="preserve">PRODUCTOS Y UTILES VARIOS </t>
  </si>
  <si>
    <t>Productos Electricos y Afines</t>
  </si>
  <si>
    <t>TRANSFERENCIAS CORRIENTES</t>
  </si>
  <si>
    <t>BIENES MUEBLES, INMUEBLES E INTANGIBLES</t>
  </si>
  <si>
    <t>MOBILIARIO Y EQUIPO</t>
  </si>
  <si>
    <t xml:space="preserve">       TOTAL</t>
  </si>
  <si>
    <t>Responsable del registro</t>
  </si>
  <si>
    <t xml:space="preserve">Trabajo realizado por </t>
  </si>
  <si>
    <t>Firma Responsable y Sello de la Institución</t>
  </si>
  <si>
    <t>Sueldos Fijos</t>
  </si>
  <si>
    <t xml:space="preserve">VIÁTICOS </t>
  </si>
  <si>
    <t>Viaticos dentro del pais</t>
  </si>
  <si>
    <t xml:space="preserve">TRANSPORTE Y ALMACENAJE </t>
  </si>
  <si>
    <t>peajes</t>
  </si>
  <si>
    <t>Eventos Generales</t>
  </si>
  <si>
    <t>MATERIALES Y SUMINISTROS</t>
  </si>
  <si>
    <t>Alimentos y Bebidas para personas</t>
  </si>
  <si>
    <t>Gasolina</t>
  </si>
  <si>
    <t>PRODUCTOS Y UTILES VARIOS</t>
  </si>
  <si>
    <t>TOTAL</t>
  </si>
  <si>
    <t>OBJ.</t>
  </si>
  <si>
    <t>CTA.</t>
  </si>
  <si>
    <t>SERVICIOS NO PERSONALES</t>
  </si>
  <si>
    <t>TOTAL GENERAL</t>
  </si>
  <si>
    <t>Obras menores en edificaciones</t>
  </si>
  <si>
    <t>Productos Pecuarios</t>
  </si>
  <si>
    <t>MAQUINARIA, OTROS EQUIPOS Y HERRAMIENTAS</t>
  </si>
  <si>
    <t>Maquinaria y Equipo Industrial</t>
  </si>
  <si>
    <t>Articulos de Caucho</t>
  </si>
  <si>
    <t>Maquinaria y Equipo Agropecuario</t>
  </si>
  <si>
    <t xml:space="preserve">SOBRESUELDOS </t>
  </si>
  <si>
    <t>Compensaciones por gastos de alimentacion</t>
  </si>
  <si>
    <t>Compensacion por horas extraordinarias</t>
  </si>
  <si>
    <t xml:space="preserve">DIETAS Y GASTOS DE REPRESENTACION </t>
  </si>
  <si>
    <t>Gastos de representacion en el pais</t>
  </si>
  <si>
    <t>Pasajes</t>
  </si>
  <si>
    <t>Material de limpieza</t>
  </si>
  <si>
    <t>DISMINUCION O INCREMENTO DE CAJA Y BCO</t>
  </si>
  <si>
    <t>Incremento de Caja y Banco</t>
  </si>
  <si>
    <t>DISMINUCION DE PASIVOS CORRIENTES</t>
  </si>
  <si>
    <t>Disminución de Ctas por Pagar de Corto Plazo Corriente Internas</t>
  </si>
  <si>
    <t>00</t>
  </si>
  <si>
    <t>Sueldo Anual No.13</t>
  </si>
  <si>
    <t>CONTRIBUCIONES A LA SEGURIDAD S. Y RIESGO LAB.</t>
  </si>
  <si>
    <t>Viaticos fuera del Pais</t>
  </si>
  <si>
    <t>Almacenaje</t>
  </si>
  <si>
    <t>Seguro de Bienes Muebles</t>
  </si>
  <si>
    <t xml:space="preserve">SERV. D/CONSERVAC. REPARAC MENORES E INST </t>
  </si>
  <si>
    <t>Estudios d/Ingenieria, Arquit. Investig./analisis d/fact</t>
  </si>
  <si>
    <t>Impuestos</t>
  </si>
  <si>
    <t>PROD. DE MINERALES, METALICOS Y NO METAL.</t>
  </si>
  <si>
    <t xml:space="preserve">COMBUSTIBLES, LUBRICANTES, PROD. QUIM. Y CONEXOS </t>
  </si>
  <si>
    <t>Utiles d/escritorio, oficina informatica y d/enseñanza</t>
  </si>
  <si>
    <t>Productos y Utiles varios n.i.p.</t>
  </si>
  <si>
    <t>TRANSF CTES A EMPRESAS PUBLICAS NO FINANC</t>
  </si>
  <si>
    <t>Otras Transf. Corrientes Instituc Pub. no fcieras nac.</t>
  </si>
  <si>
    <t>Equipos de Computo</t>
  </si>
  <si>
    <t>ACTIVOS BIOLOGICOS CULTIVABLES</t>
  </si>
  <si>
    <t>Obras para Edificacion no residencial</t>
  </si>
  <si>
    <t>pasajes</t>
  </si>
  <si>
    <t>Seguros de Personas</t>
  </si>
  <si>
    <t>ALIMENTOS Y ´PRODUCTOS AGROFORESTALES</t>
  </si>
  <si>
    <t>COMB. LUBRICANTES, PROD. QUIMICOS/CONEX</t>
  </si>
  <si>
    <t>Utiles de escritorio, ofic. Informatica y de enseñanza</t>
  </si>
  <si>
    <t>MAQUINARIAS, OTROS EQUIPOS Y HERRAMIENTAS</t>
  </si>
  <si>
    <t>COMBUSTIBLES, LUBRICANTES, PROD. QUIM Y C.</t>
  </si>
  <si>
    <t>INCREMENTO DE CAJA Y BANCO</t>
  </si>
  <si>
    <t>diciembre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</si>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</sst>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\(General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sz val="13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Arial Unicode MS"/>
      <family val="2"/>
    </font>
    <font>
      <sz val="14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0">
    <xf numFmtId="0" fontId="0" fillId="0" borderId="0" xfId="0"/>
    <xf numFmtId="0" fontId="3" fillId="0" borderId="4" xfId="0" applyFont="1" applyFill="1" applyBorder="1"/>
    <xf numFmtId="0" fontId="3" fillId="0" borderId="0" xfId="0" applyFont="1" applyFill="1" applyBorder="1"/>
    <xf numFmtId="0" fontId="3" fillId="0" borderId="5" xfId="0" applyFont="1" applyFill="1" applyBorder="1" applyAlignment="1">
      <alignment horizontal="left"/>
    </xf>
    <xf numFmtId="0" fontId="2" fillId="0" borderId="4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5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0" fontId="4" fillId="2" borderId="4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4" fontId="2" fillId="2" borderId="44" xfId="1" applyFont="1" applyFill="1" applyBorder="1"/>
    <xf numFmtId="164" fontId="2" fillId="2" borderId="0" xfId="1" applyFont="1" applyFill="1" applyBorder="1"/>
    <xf numFmtId="164" fontId="3" fillId="2" borderId="44" xfId="1" applyFont="1" applyFill="1" applyBorder="1"/>
    <xf numFmtId="0" fontId="6" fillId="2" borderId="4" xfId="0" applyFont="1" applyFill="1" applyBorder="1" applyAlignment="1">
      <alignment vertical="center"/>
    </xf>
    <xf numFmtId="0" fontId="6" fillId="2" borderId="44" xfId="0" applyFont="1" applyFill="1" applyBorder="1" applyAlignment="1">
      <alignment vertical="center"/>
    </xf>
    <xf numFmtId="0" fontId="8" fillId="2" borderId="4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164" fontId="3" fillId="0" borderId="0" xfId="1" applyFont="1" applyFill="1" applyBorder="1"/>
    <xf numFmtId="0" fontId="3" fillId="0" borderId="47" xfId="0" applyFont="1" applyFill="1" applyBorder="1" applyAlignment="1">
      <alignment horizontal="center"/>
    </xf>
    <xf numFmtId="0" fontId="3" fillId="0" borderId="47" xfId="0" applyFont="1" applyFill="1" applyBorder="1"/>
    <xf numFmtId="164" fontId="3" fillId="0" borderId="47" xfId="1" applyFont="1" applyFill="1" applyBorder="1"/>
    <xf numFmtId="164" fontId="2" fillId="0" borderId="47" xfId="1" applyFont="1" applyFill="1" applyBorder="1"/>
    <xf numFmtId="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0" fontId="7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/>
    <xf numFmtId="0" fontId="2" fillId="0" borderId="53" xfId="0" applyFont="1" applyFill="1" applyBorder="1" applyAlignment="1">
      <alignment horizontal="center"/>
    </xf>
    <xf numFmtId="0" fontId="2" fillId="0" borderId="5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4" xfId="0" applyFont="1" applyFill="1" applyBorder="1"/>
    <xf numFmtId="0" fontId="3" fillId="0" borderId="44" xfId="0" applyFont="1" applyFill="1" applyBorder="1" applyAlignment="1">
      <alignment horizontal="center"/>
    </xf>
    <xf numFmtId="0" fontId="5" fillId="0" borderId="4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4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2" fillId="0" borderId="0" xfId="1" applyFont="1" applyFill="1" applyBorder="1" applyAlignment="1">
      <alignment horizontal="center"/>
    </xf>
    <xf numFmtId="0" fontId="6" fillId="2" borderId="0" xfId="0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horizontal="center"/>
    </xf>
    <xf numFmtId="4" fontId="3" fillId="2" borderId="0" xfId="0" applyNumberFormat="1" applyFont="1" applyFill="1" applyBorder="1"/>
    <xf numFmtId="4" fontId="2" fillId="2" borderId="0" xfId="0" applyNumberFormat="1" applyFont="1" applyFill="1" applyBorder="1"/>
    <xf numFmtId="4" fontId="3" fillId="2" borderId="0" xfId="0" applyNumberFormat="1" applyFont="1" applyFill="1" applyBorder="1" applyAlignment="1">
      <alignment horizontal="right"/>
    </xf>
    <xf numFmtId="43" fontId="2" fillId="2" borderId="0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66" xfId="0" applyFont="1" applyFill="1" applyBorder="1" applyAlignment="1">
      <alignment horizontal="center"/>
    </xf>
    <xf numFmtId="0" fontId="2" fillId="0" borderId="63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right"/>
    </xf>
    <xf numFmtId="165" fontId="2" fillId="0" borderId="43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4" fontId="2" fillId="0" borderId="43" xfId="1" applyFont="1" applyFill="1" applyBorder="1" applyAlignment="1">
      <alignment horizontal="center"/>
    </xf>
    <xf numFmtId="0" fontId="2" fillId="0" borderId="44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44" xfId="0" applyFont="1" applyFill="1" applyBorder="1" applyAlignment="1"/>
    <xf numFmtId="165" fontId="2" fillId="0" borderId="44" xfId="0" applyNumberFormat="1" applyFont="1" applyFill="1" applyBorder="1" applyAlignment="1">
      <alignment horizontal="center"/>
    </xf>
    <xf numFmtId="164" fontId="2" fillId="0" borderId="44" xfId="1" applyFont="1" applyFill="1" applyBorder="1" applyAlignment="1">
      <alignment horizontal="center"/>
    </xf>
    <xf numFmtId="0" fontId="3" fillId="0" borderId="4" xfId="0" applyFont="1" applyBorder="1"/>
    <xf numFmtId="0" fontId="3" fillId="0" borderId="44" xfId="0" applyFont="1" applyBorder="1"/>
    <xf numFmtId="4" fontId="3" fillId="0" borderId="0" xfId="0" applyNumberFormat="1" applyFont="1" applyBorder="1"/>
    <xf numFmtId="164" fontId="2" fillId="0" borderId="44" xfId="1" applyFont="1" applyFill="1" applyBorder="1"/>
    <xf numFmtId="0" fontId="5" fillId="0" borderId="4" xfId="0" applyFont="1" applyFill="1" applyBorder="1" applyAlignment="1">
      <alignment vertical="center"/>
    </xf>
    <xf numFmtId="164" fontId="3" fillId="0" borderId="44" xfId="1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5" fillId="0" borderId="45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 wrapText="1"/>
    </xf>
    <xf numFmtId="164" fontId="3" fillId="0" borderId="45" xfId="1" applyFont="1" applyFill="1" applyBorder="1"/>
    <xf numFmtId="0" fontId="2" fillId="0" borderId="49" xfId="0" applyFont="1" applyFill="1" applyBorder="1" applyAlignment="1">
      <alignment horizontal="center"/>
    </xf>
    <xf numFmtId="164" fontId="2" fillId="0" borderId="40" xfId="1" applyFont="1" applyFill="1" applyBorder="1"/>
    <xf numFmtId="164" fontId="2" fillId="0" borderId="67" xfId="1" applyFont="1" applyFill="1" applyBorder="1"/>
    <xf numFmtId="43" fontId="2" fillId="0" borderId="40" xfId="1" applyNumberFormat="1" applyFont="1" applyFill="1" applyBorder="1"/>
    <xf numFmtId="0" fontId="3" fillId="0" borderId="49" xfId="0" applyFont="1" applyFill="1" applyBorder="1" applyAlignment="1">
      <alignment horizontal="center"/>
    </xf>
    <xf numFmtId="0" fontId="2" fillId="0" borderId="40" xfId="1" applyNumberFormat="1" applyFont="1" applyFill="1" applyBorder="1"/>
    <xf numFmtId="43" fontId="2" fillId="0" borderId="40" xfId="0" applyNumberFormat="1" applyFont="1" applyBorder="1"/>
    <xf numFmtId="0" fontId="2" fillId="0" borderId="0" xfId="1" applyNumberFormat="1" applyFont="1" applyFill="1" applyBorder="1"/>
    <xf numFmtId="43" fontId="9" fillId="0" borderId="0" xfId="0" applyNumberFormat="1" applyFont="1"/>
    <xf numFmtId="43" fontId="2" fillId="0" borderId="0" xfId="0" applyNumberFormat="1" applyFont="1" applyBorder="1"/>
    <xf numFmtId="43" fontId="2" fillId="0" borderId="0" xfId="1" applyNumberFormat="1" applyFont="1" applyFill="1" applyBorder="1"/>
    <xf numFmtId="43" fontId="2" fillId="2" borderId="0" xfId="1" applyNumberFormat="1" applyFont="1" applyFill="1" applyBorder="1"/>
    <xf numFmtId="43" fontId="3" fillId="0" borderId="0" xfId="0" applyNumberFormat="1" applyFont="1" applyFill="1" applyAlignment="1">
      <alignment horizontal="center"/>
    </xf>
    <xf numFmtId="43" fontId="2" fillId="0" borderId="0" xfId="0" applyNumberFormat="1" applyFont="1" applyFill="1" applyAlignment="1">
      <alignment horizontal="center"/>
    </xf>
    <xf numFmtId="164" fontId="3" fillId="0" borderId="0" xfId="1" applyFont="1" applyFill="1"/>
    <xf numFmtId="43" fontId="3" fillId="0" borderId="0" xfId="0" applyNumberFormat="1" applyFont="1" applyFill="1"/>
    <xf numFmtId="4" fontId="2" fillId="0" borderId="0" xfId="0" applyNumberFormat="1" applyFont="1" applyFill="1" applyAlignment="1">
      <alignment horizontal="center"/>
    </xf>
    <xf numFmtId="164" fontId="7" fillId="0" borderId="0" xfId="1" applyFont="1" applyFill="1"/>
    <xf numFmtId="0" fontId="0" fillId="0" borderId="0" xfId="0" applyFill="1"/>
    <xf numFmtId="43" fontId="0" fillId="0" borderId="0" xfId="0" applyNumberFormat="1" applyFill="1"/>
    <xf numFmtId="164" fontId="0" fillId="0" borderId="0" xfId="1" applyFont="1"/>
    <xf numFmtId="0" fontId="2" fillId="0" borderId="16" xfId="0" applyFont="1" applyFill="1" applyBorder="1" applyAlignment="1">
      <alignment horizontal="center"/>
    </xf>
    <xf numFmtId="165" fontId="2" fillId="0" borderId="28" xfId="0" applyNumberFormat="1" applyFont="1" applyFill="1" applyBorder="1" applyAlignment="1">
      <alignment horizontal="center"/>
    </xf>
    <xf numFmtId="165" fontId="3" fillId="0" borderId="48" xfId="0" applyNumberFormat="1" applyFont="1" applyFill="1" applyBorder="1" applyAlignment="1">
      <alignment horizontal="center"/>
    </xf>
    <xf numFmtId="165" fontId="3" fillId="0" borderId="49" xfId="0" applyNumberFormat="1" applyFont="1" applyFill="1" applyBorder="1" applyAlignment="1">
      <alignment horizontal="center"/>
    </xf>
    <xf numFmtId="165" fontId="3" fillId="0" borderId="50" xfId="0" applyNumberFormat="1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165" fontId="2" fillId="0" borderId="11" xfId="0" applyNumberFormat="1" applyFont="1" applyFill="1" applyBorder="1" applyAlignment="1">
      <alignment horizontal="center"/>
    </xf>
    <xf numFmtId="165" fontId="2" fillId="0" borderId="45" xfId="0" applyNumberFormat="1" applyFont="1" applyFill="1" applyBorder="1" applyAlignment="1">
      <alignment horizontal="center"/>
    </xf>
    <xf numFmtId="165" fontId="2" fillId="0" borderId="13" xfId="0" applyNumberFormat="1" applyFont="1" applyFill="1" applyBorder="1" applyAlignment="1">
      <alignment horizontal="center"/>
    </xf>
    <xf numFmtId="165" fontId="2" fillId="0" borderId="64" xfId="0" applyNumberFormat="1" applyFont="1" applyFill="1" applyBorder="1" applyAlignment="1">
      <alignment horizontal="center"/>
    </xf>
    <xf numFmtId="165" fontId="2" fillId="0" borderId="27" xfId="0" applyNumberFormat="1" applyFont="1" applyFill="1" applyBorder="1" applyAlignment="1">
      <alignment horizontal="center"/>
    </xf>
    <xf numFmtId="0" fontId="2" fillId="0" borderId="65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0" fontId="2" fillId="0" borderId="48" xfId="0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left"/>
    </xf>
    <xf numFmtId="4" fontId="2" fillId="0" borderId="8" xfId="0" applyNumberFormat="1" applyFont="1" applyFill="1" applyBorder="1"/>
    <xf numFmtId="4" fontId="2" fillId="0" borderId="0" xfId="0" applyNumberFormat="1" applyFont="1" applyFill="1" applyBorder="1"/>
    <xf numFmtId="4" fontId="2" fillId="0" borderId="9" xfId="0" applyNumberFormat="1" applyFont="1" applyFill="1" applyBorder="1"/>
    <xf numFmtId="4" fontId="2" fillId="0" borderId="10" xfId="0" applyNumberFormat="1" applyFont="1" applyFill="1" applyBorder="1"/>
    <xf numFmtId="4" fontId="2" fillId="0" borderId="6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3" xfId="0" applyNumberFormat="1" applyFont="1" applyFill="1" applyBorder="1" applyAlignment="1">
      <alignment horizontal="center"/>
    </xf>
    <xf numFmtId="0" fontId="11" fillId="2" borderId="4" xfId="0" applyFont="1" applyFill="1" applyBorder="1"/>
    <xf numFmtId="0" fontId="11" fillId="2" borderId="0" xfId="0" applyFont="1" applyFill="1" applyBorder="1"/>
    <xf numFmtId="0" fontId="11" fillId="2" borderId="0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0" fillId="2" borderId="4" xfId="0" applyFont="1" applyFill="1" applyBorder="1"/>
    <xf numFmtId="0" fontId="10" fillId="2" borderId="0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10" fillId="2" borderId="0" xfId="0" applyFont="1" applyFill="1" applyBorder="1"/>
    <xf numFmtId="0" fontId="10" fillId="2" borderId="8" xfId="0" applyFont="1" applyFill="1" applyBorder="1"/>
    <xf numFmtId="0" fontId="10" fillId="2" borderId="5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1" fillId="2" borderId="11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/>
    <xf numFmtId="0" fontId="11" fillId="2" borderId="13" xfId="0" applyFont="1" applyFill="1" applyBorder="1"/>
    <xf numFmtId="0" fontId="10" fillId="2" borderId="4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left"/>
    </xf>
    <xf numFmtId="0" fontId="10" fillId="2" borderId="21" xfId="0" applyFont="1" applyFill="1" applyBorder="1" applyAlignment="1">
      <alignment horizontal="left"/>
    </xf>
    <xf numFmtId="0" fontId="10" fillId="2" borderId="2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39" xfId="0" applyFont="1" applyFill="1" applyBorder="1" applyAlignment="1">
      <alignment horizontal="left"/>
    </xf>
    <xf numFmtId="0" fontId="10" fillId="2" borderId="37" xfId="0" applyFont="1" applyFill="1" applyBorder="1" applyAlignment="1">
      <alignment horizontal="left"/>
    </xf>
    <xf numFmtId="0" fontId="10" fillId="2" borderId="38" xfId="0" applyFont="1" applyFill="1" applyBorder="1" applyAlignment="1">
      <alignment horizontal="left"/>
    </xf>
    <xf numFmtId="0" fontId="10" fillId="2" borderId="41" xfId="0" applyFont="1" applyFill="1" applyBorder="1" applyAlignment="1">
      <alignment horizontal="center"/>
    </xf>
    <xf numFmtId="0" fontId="10" fillId="2" borderId="42" xfId="0" applyFont="1" applyFill="1" applyBorder="1" applyAlignment="1">
      <alignment horizontal="center"/>
    </xf>
    <xf numFmtId="0" fontId="11" fillId="2" borderId="43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1" xfId="0" applyFont="1" applyFill="1" applyBorder="1"/>
    <xf numFmtId="164" fontId="11" fillId="2" borderId="43" xfId="1" applyFont="1" applyFill="1" applyBorder="1"/>
    <xf numFmtId="164" fontId="11" fillId="2" borderId="2" xfId="1" applyFont="1" applyFill="1" applyBorder="1"/>
    <xf numFmtId="0" fontId="11" fillId="2" borderId="44" xfId="0" applyFont="1" applyFill="1" applyBorder="1"/>
    <xf numFmtId="0" fontId="11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vertical="center"/>
    </xf>
    <xf numFmtId="164" fontId="10" fillId="2" borderId="44" xfId="1" applyFont="1" applyFill="1" applyBorder="1"/>
    <xf numFmtId="164" fontId="10" fillId="2" borderId="0" xfId="1" applyFont="1" applyFill="1" applyBorder="1"/>
    <xf numFmtId="164" fontId="11" fillId="2" borderId="44" xfId="1" applyFont="1" applyFill="1" applyBorder="1"/>
    <xf numFmtId="164" fontId="11" fillId="2" borderId="0" xfId="1" applyFont="1" applyFill="1" applyBorder="1"/>
    <xf numFmtId="0" fontId="11" fillId="2" borderId="44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4" fontId="11" fillId="2" borderId="44" xfId="0" applyNumberFormat="1" applyFont="1" applyFill="1" applyBorder="1" applyAlignment="1">
      <alignment horizontal="center"/>
    </xf>
    <xf numFmtId="164" fontId="11" fillId="2" borderId="4" xfId="1" applyFont="1" applyFill="1" applyBorder="1"/>
    <xf numFmtId="0" fontId="11" fillId="2" borderId="4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8" fillId="2" borderId="12" xfId="0" applyFont="1" applyFill="1" applyBorder="1" applyAlignment="1">
      <alignment vertical="center"/>
    </xf>
    <xf numFmtId="0" fontId="8" fillId="2" borderId="45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164" fontId="11" fillId="2" borderId="11" xfId="1" applyFont="1" applyFill="1" applyBorder="1"/>
    <xf numFmtId="164" fontId="11" fillId="2" borderId="45" xfId="1" applyFont="1" applyFill="1" applyBorder="1"/>
    <xf numFmtId="164" fontId="11" fillId="2" borderId="12" xfId="1" applyFont="1" applyFill="1" applyBorder="1"/>
    <xf numFmtId="164" fontId="6" fillId="2" borderId="44" xfId="1" applyFont="1" applyFill="1" applyBorder="1" applyAlignment="1">
      <alignment horizontal="left" vertical="center" wrapText="1"/>
    </xf>
    <xf numFmtId="164" fontId="10" fillId="2" borderId="44" xfId="1" applyFont="1" applyFill="1" applyBorder="1" applyAlignment="1"/>
    <xf numFmtId="164" fontId="10" fillId="2" borderId="44" xfId="1" applyFont="1" applyFill="1" applyBorder="1" applyAlignment="1">
      <alignment wrapText="1"/>
    </xf>
    <xf numFmtId="0" fontId="11" fillId="2" borderId="4" xfId="0" applyFont="1" applyFill="1" applyBorder="1" applyAlignment="1">
      <alignment horizontal="center"/>
    </xf>
    <xf numFmtId="164" fontId="10" fillId="2" borderId="4" xfId="1" applyFont="1" applyFill="1" applyBorder="1"/>
    <xf numFmtId="0" fontId="6" fillId="2" borderId="44" xfId="0" applyFont="1" applyFill="1" applyBorder="1" applyAlignment="1">
      <alignment vertical="center" wrapText="1"/>
    </xf>
    <xf numFmtId="0" fontId="11" fillId="2" borderId="37" xfId="0" applyFont="1" applyFill="1" applyBorder="1"/>
    <xf numFmtId="164" fontId="10" fillId="2" borderId="67" xfId="1" applyFont="1" applyFill="1" applyBorder="1"/>
    <xf numFmtId="43" fontId="10" fillId="2" borderId="49" xfId="0" applyNumberFormat="1" applyFont="1" applyFill="1" applyBorder="1" applyAlignment="1">
      <alignment horizontal="center"/>
    </xf>
    <xf numFmtId="164" fontId="10" fillId="2" borderId="68" xfId="1" applyFont="1" applyFill="1" applyBorder="1"/>
    <xf numFmtId="43" fontId="11" fillId="2" borderId="0" xfId="0" applyNumberFormat="1" applyFont="1" applyFill="1" applyBorder="1"/>
    <xf numFmtId="164" fontId="6" fillId="2" borderId="0" xfId="1" applyFont="1" applyFill="1" applyBorder="1"/>
    <xf numFmtId="0" fontId="11" fillId="2" borderId="47" xfId="0" applyFont="1" applyFill="1" applyBorder="1" applyAlignment="1">
      <alignment horizontal="center"/>
    </xf>
    <xf numFmtId="0" fontId="11" fillId="2" borderId="47" xfId="0" applyFont="1" applyFill="1" applyBorder="1"/>
    <xf numFmtId="164" fontId="11" fillId="2" borderId="47" xfId="1" applyFont="1" applyFill="1" applyBorder="1"/>
    <xf numFmtId="164" fontId="10" fillId="2" borderId="47" xfId="1" applyFont="1" applyFill="1" applyBorder="1"/>
    <xf numFmtId="0" fontId="13" fillId="2" borderId="0" xfId="0" applyFont="1" applyFill="1" applyBorder="1"/>
    <xf numFmtId="4" fontId="11" fillId="2" borderId="0" xfId="0" applyNumberFormat="1" applyFont="1" applyFill="1" applyBorder="1" applyAlignment="1">
      <alignment horizontal="right"/>
    </xf>
    <xf numFmtId="4" fontId="11" fillId="2" borderId="0" xfId="0" applyNumberFormat="1" applyFont="1" applyFill="1" applyBorder="1"/>
    <xf numFmtId="0" fontId="10" fillId="2" borderId="0" xfId="0" applyFont="1" applyFill="1"/>
    <xf numFmtId="0" fontId="10" fillId="2" borderId="0" xfId="0" applyFont="1" applyFill="1" applyAlignment="1"/>
    <xf numFmtId="0" fontId="11" fillId="2" borderId="0" xfId="0" applyFont="1" applyFill="1"/>
    <xf numFmtId="0" fontId="11" fillId="2" borderId="5" xfId="0" applyFont="1" applyFill="1" applyBorder="1"/>
    <xf numFmtId="165" fontId="10" fillId="2" borderId="4" xfId="0" applyNumberFormat="1" applyFont="1" applyFill="1" applyBorder="1"/>
    <xf numFmtId="0" fontId="11" fillId="2" borderId="8" xfId="0" applyFont="1" applyFill="1" applyBorder="1"/>
    <xf numFmtId="0" fontId="11" fillId="2" borderId="51" xfId="0" applyFont="1" applyFill="1" applyBorder="1"/>
    <xf numFmtId="0" fontId="10" fillId="2" borderId="54" xfId="0" applyFont="1" applyFill="1" applyBorder="1" applyAlignment="1">
      <alignment horizontal="center"/>
    </xf>
    <xf numFmtId="0" fontId="10" fillId="2" borderId="43" xfId="0" applyFont="1" applyFill="1" applyBorder="1" applyAlignment="1">
      <alignment horizontal="center"/>
    </xf>
    <xf numFmtId="165" fontId="10" fillId="2" borderId="43" xfId="0" applyNumberFormat="1" applyFont="1" applyFill="1" applyBorder="1" applyAlignment="1">
      <alignment horizontal="center"/>
    </xf>
    <xf numFmtId="165" fontId="10" fillId="2" borderId="3" xfId="0" applyNumberFormat="1" applyFont="1" applyFill="1" applyBorder="1" applyAlignment="1">
      <alignment horizontal="center"/>
    </xf>
    <xf numFmtId="164" fontId="10" fillId="2" borderId="43" xfId="1" applyFont="1" applyFill="1" applyBorder="1" applyAlignment="1">
      <alignment horizontal="center"/>
    </xf>
    <xf numFmtId="0" fontId="10" fillId="2" borderId="44" xfId="0" applyFont="1" applyFill="1" applyBorder="1" applyAlignment="1">
      <alignment horizontal="center"/>
    </xf>
    <xf numFmtId="0" fontId="10" fillId="2" borderId="44" xfId="0" applyFont="1" applyFill="1" applyBorder="1" applyAlignment="1"/>
    <xf numFmtId="0" fontId="10" fillId="2" borderId="0" xfId="0" applyFont="1" applyFill="1" applyBorder="1" applyAlignment="1"/>
    <xf numFmtId="164" fontId="10" fillId="2" borderId="44" xfId="1" applyFont="1" applyFill="1" applyBorder="1" applyAlignment="1">
      <alignment horizontal="center"/>
    </xf>
    <xf numFmtId="164" fontId="10" fillId="2" borderId="5" xfId="1" applyFont="1" applyFill="1" applyBorder="1" applyAlignment="1">
      <alignment horizontal="center"/>
    </xf>
    <xf numFmtId="165" fontId="10" fillId="2" borderId="44" xfId="0" applyNumberFormat="1" applyFont="1" applyFill="1" applyBorder="1" applyAlignment="1">
      <alignment horizontal="center"/>
    </xf>
    <xf numFmtId="165" fontId="10" fillId="2" borderId="5" xfId="0" applyNumberFormat="1" applyFont="1" applyFill="1" applyBorder="1" applyAlignment="1">
      <alignment horizontal="center"/>
    </xf>
    <xf numFmtId="0" fontId="11" fillId="2" borderId="44" xfId="0" applyFont="1" applyFill="1" applyBorder="1" applyAlignment="1"/>
    <xf numFmtId="0" fontId="11" fillId="2" borderId="0" xfId="0" applyFont="1" applyFill="1" applyBorder="1" applyAlignment="1"/>
    <xf numFmtId="0" fontId="11" fillId="2" borderId="44" xfId="0" applyFont="1" applyFill="1" applyBorder="1" applyAlignment="1">
      <alignment horizontal="left"/>
    </xf>
    <xf numFmtId="164" fontId="11" fillId="2" borderId="5" xfId="1" applyFont="1" applyFill="1" applyBorder="1" applyAlignment="1">
      <alignment horizontal="center"/>
    </xf>
    <xf numFmtId="164" fontId="11" fillId="2" borderId="44" xfId="1" applyFont="1" applyFill="1" applyBorder="1" applyAlignment="1">
      <alignment horizontal="center"/>
    </xf>
    <xf numFmtId="164" fontId="8" fillId="2" borderId="44" xfId="1" applyFont="1" applyFill="1" applyBorder="1" applyAlignment="1">
      <alignment horizontal="left" vertical="center" wrapText="1"/>
    </xf>
    <xf numFmtId="164" fontId="8" fillId="2" borderId="45" xfId="1" applyFont="1" applyFill="1" applyBorder="1" applyAlignment="1">
      <alignment horizontal="left" vertical="center" wrapText="1"/>
    </xf>
    <xf numFmtId="0" fontId="10" fillId="2" borderId="40" xfId="0" applyFont="1" applyFill="1" applyBorder="1" applyAlignment="1">
      <alignment horizontal="left"/>
    </xf>
    <xf numFmtId="164" fontId="10" fillId="2" borderId="58" xfId="1" applyFont="1" applyFill="1" applyBorder="1"/>
    <xf numFmtId="164" fontId="10" fillId="2" borderId="57" xfId="1" applyFont="1" applyFill="1" applyBorder="1"/>
    <xf numFmtId="164" fontId="10" fillId="2" borderId="0" xfId="1" applyFont="1" applyFill="1" applyBorder="1" applyAlignment="1">
      <alignment horizontal="center"/>
    </xf>
    <xf numFmtId="165" fontId="10" fillId="2" borderId="0" xfId="0" applyNumberFormat="1" applyFont="1" applyFill="1" applyBorder="1" applyAlignment="1">
      <alignment horizontal="center"/>
    </xf>
    <xf numFmtId="0" fontId="10" fillId="2" borderId="22" xfId="0" applyFont="1" applyFill="1" applyBorder="1" applyAlignment="1">
      <alignment horizontal="left"/>
    </xf>
    <xf numFmtId="0" fontId="10" fillId="2" borderId="46" xfId="0" applyFont="1" applyFill="1" applyBorder="1" applyAlignment="1">
      <alignment horizontal="center"/>
    </xf>
    <xf numFmtId="0" fontId="10" fillId="2" borderId="59" xfId="0" applyFont="1" applyFill="1" applyBorder="1" applyAlignment="1">
      <alignment horizontal="center"/>
    </xf>
    <xf numFmtId="0" fontId="10" fillId="2" borderId="44" xfId="0" applyFont="1" applyFill="1" applyBorder="1"/>
    <xf numFmtId="43" fontId="10" fillId="2" borderId="44" xfId="0" applyNumberFormat="1" applyFont="1" applyFill="1" applyBorder="1"/>
    <xf numFmtId="43" fontId="10" fillId="2" borderId="0" xfId="0" applyNumberFormat="1" applyFont="1" applyFill="1" applyBorder="1"/>
    <xf numFmtId="43" fontId="11" fillId="2" borderId="44" xfId="0" applyNumberFormat="1" applyFont="1" applyFill="1" applyBorder="1"/>
    <xf numFmtId="164" fontId="10" fillId="2" borderId="40" xfId="1" applyFont="1" applyFill="1" applyBorder="1"/>
    <xf numFmtId="164" fontId="10" fillId="2" borderId="50" xfId="1" applyFont="1" applyFill="1" applyBorder="1"/>
    <xf numFmtId="0" fontId="11" fillId="2" borderId="49" xfId="0" applyFont="1" applyFill="1" applyBorder="1" applyAlignment="1">
      <alignment horizontal="center"/>
    </xf>
    <xf numFmtId="164" fontId="10" fillId="2" borderId="49" xfId="1" applyFont="1" applyFill="1" applyBorder="1"/>
    <xf numFmtId="4" fontId="11" fillId="2" borderId="0" xfId="0" applyNumberFormat="1" applyFont="1" applyFill="1" applyBorder="1" applyAlignment="1">
      <alignment horizontal="center"/>
    </xf>
    <xf numFmtId="4" fontId="10" fillId="2" borderId="0" xfId="0" applyNumberFormat="1" applyFont="1" applyFill="1" applyBorder="1"/>
    <xf numFmtId="43" fontId="10" fillId="2" borderId="0" xfId="0" applyNumberFormat="1" applyFont="1" applyFill="1" applyBorder="1" applyAlignment="1">
      <alignment horizontal="center"/>
    </xf>
    <xf numFmtId="0" fontId="11" fillId="0" borderId="47" xfId="0" applyFont="1" applyFill="1" applyBorder="1" applyAlignment="1">
      <alignment horizontal="center"/>
    </xf>
    <xf numFmtId="0" fontId="11" fillId="0" borderId="47" xfId="0" applyFont="1" applyFill="1" applyBorder="1"/>
    <xf numFmtId="0" fontId="11" fillId="0" borderId="0" xfId="0" applyFont="1" applyFill="1" applyBorder="1"/>
    <xf numFmtId="164" fontId="11" fillId="0" borderId="47" xfId="1" applyFont="1" applyFill="1" applyBorder="1"/>
    <xf numFmtId="164" fontId="10" fillId="0" borderId="47" xfId="1" applyFont="1" applyFill="1" applyBorder="1"/>
    <xf numFmtId="4" fontId="11" fillId="0" borderId="0" xfId="0" applyNumberFormat="1" applyFont="1" applyFill="1" applyBorder="1" applyAlignment="1">
      <alignment horizontal="right"/>
    </xf>
    <xf numFmtId="4" fontId="11" fillId="0" borderId="0" xfId="0" applyNumberFormat="1" applyFont="1" applyFill="1" applyBorder="1"/>
    <xf numFmtId="0" fontId="10" fillId="0" borderId="11" xfId="0" applyFont="1" applyFill="1" applyBorder="1" applyAlignment="1">
      <alignment horizontal="center"/>
    </xf>
    <xf numFmtId="0" fontId="11" fillId="0" borderId="4" xfId="0" applyFont="1" applyFill="1" applyBorder="1"/>
    <xf numFmtId="0" fontId="11" fillId="0" borderId="0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10" fillId="0" borderId="4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5" xfId="0" applyFont="1" applyFill="1" applyBorder="1"/>
    <xf numFmtId="0" fontId="10" fillId="0" borderId="0" xfId="0" applyFont="1" applyBorder="1"/>
    <xf numFmtId="0" fontId="10" fillId="0" borderId="9" xfId="0" applyFont="1" applyFill="1" applyBorder="1"/>
    <xf numFmtId="0" fontId="10" fillId="0" borderId="10" xfId="0" applyFont="1" applyFill="1" applyBorder="1"/>
    <xf numFmtId="0" fontId="10" fillId="0" borderId="64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10" fillId="0" borderId="63" xfId="0" applyFont="1" applyFill="1" applyBorder="1" applyAlignment="1">
      <alignment horizontal="center"/>
    </xf>
    <xf numFmtId="0" fontId="10" fillId="0" borderId="54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43" xfId="0" applyFont="1" applyFill="1" applyBorder="1" applyAlignment="1">
      <alignment horizontal="right"/>
    </xf>
    <xf numFmtId="164" fontId="10" fillId="0" borderId="43" xfId="1" applyFont="1" applyFill="1" applyBorder="1" applyAlignment="1">
      <alignment horizontal="center"/>
    </xf>
    <xf numFmtId="0" fontId="10" fillId="0" borderId="44" xfId="0" applyFont="1" applyFill="1" applyBorder="1" applyAlignment="1">
      <alignment horizontal="center"/>
    </xf>
    <xf numFmtId="0" fontId="10" fillId="0" borderId="44" xfId="0" applyFont="1" applyFill="1" applyBorder="1" applyAlignment="1">
      <alignment horizontal="right"/>
    </xf>
    <xf numFmtId="0" fontId="10" fillId="0" borderId="0" xfId="0" applyFont="1" applyFill="1" applyBorder="1" applyAlignment="1"/>
    <xf numFmtId="0" fontId="10" fillId="0" borderId="44" xfId="0" applyFont="1" applyFill="1" applyBorder="1" applyAlignment="1"/>
    <xf numFmtId="0" fontId="10" fillId="0" borderId="4" xfId="0" applyFont="1" applyFill="1" applyBorder="1" applyAlignment="1">
      <alignment horizontal="left"/>
    </xf>
    <xf numFmtId="165" fontId="10" fillId="0" borderId="44" xfId="0" applyNumberFormat="1" applyFont="1" applyFill="1" applyBorder="1" applyAlignment="1">
      <alignment horizontal="center"/>
    </xf>
    <xf numFmtId="164" fontId="10" fillId="0" borderId="0" xfId="1" applyFont="1" applyFill="1" applyBorder="1" applyAlignment="1">
      <alignment horizontal="center"/>
    </xf>
    <xf numFmtId="164" fontId="10" fillId="0" borderId="44" xfId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44" xfId="0" applyFont="1" applyFill="1" applyBorder="1"/>
    <xf numFmtId="0" fontId="11" fillId="0" borderId="44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8" fillId="0" borderId="44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8" fillId="0" borderId="4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1" fillId="0" borderId="4" xfId="0" applyFont="1" applyBorder="1"/>
    <xf numFmtId="0" fontId="11" fillId="0" borderId="44" xfId="0" applyFont="1" applyBorder="1"/>
    <xf numFmtId="4" fontId="11" fillId="0" borderId="0" xfId="0" applyNumberFormat="1" applyFont="1" applyBorder="1"/>
    <xf numFmtId="164" fontId="10" fillId="0" borderId="44" xfId="1" applyFont="1" applyFill="1" applyBorder="1"/>
    <xf numFmtId="0" fontId="6" fillId="0" borderId="4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64" fontId="11" fillId="0" borderId="5" xfId="1" applyFont="1" applyFill="1" applyBorder="1"/>
    <xf numFmtId="0" fontId="6" fillId="0" borderId="4" xfId="0" applyFont="1" applyFill="1" applyBorder="1" applyAlignment="1">
      <alignment vertical="center"/>
    </xf>
    <xf numFmtId="164" fontId="11" fillId="0" borderId="44" xfId="1" applyFont="1" applyFill="1" applyBorder="1"/>
    <xf numFmtId="164" fontId="10" fillId="0" borderId="5" xfId="1" applyFont="1" applyFill="1" applyBorder="1"/>
    <xf numFmtId="0" fontId="0" fillId="0" borderId="44" xfId="0" applyBorder="1"/>
    <xf numFmtId="0" fontId="11" fillId="0" borderId="11" xfId="0" applyFont="1" applyFill="1" applyBorder="1" applyAlignment="1">
      <alignment horizontal="center"/>
    </xf>
    <xf numFmtId="0" fontId="11" fillId="0" borderId="45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8" fillId="0" borderId="45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 wrapText="1"/>
    </xf>
    <xf numFmtId="164" fontId="11" fillId="0" borderId="45" xfId="1" applyFont="1" applyFill="1" applyBorder="1"/>
    <xf numFmtId="164" fontId="11" fillId="0" borderId="13" xfId="1" applyFont="1" applyFill="1" applyBorder="1"/>
    <xf numFmtId="164" fontId="10" fillId="0" borderId="40" xfId="1" applyFont="1" applyFill="1" applyBorder="1"/>
    <xf numFmtId="164" fontId="10" fillId="0" borderId="67" xfId="1" applyFont="1" applyFill="1" applyBorder="1"/>
    <xf numFmtId="43" fontId="10" fillId="0" borderId="40" xfId="1" applyNumberFormat="1" applyFont="1" applyFill="1" applyBorder="1"/>
    <xf numFmtId="0" fontId="11" fillId="0" borderId="49" xfId="0" applyFont="1" applyFill="1" applyBorder="1" applyAlignment="1">
      <alignment horizontal="center"/>
    </xf>
    <xf numFmtId="0" fontId="10" fillId="0" borderId="40" xfId="1" applyNumberFormat="1" applyFont="1" applyFill="1" applyBorder="1"/>
    <xf numFmtId="43" fontId="10" fillId="0" borderId="48" xfId="1" applyNumberFormat="1" applyFont="1" applyFill="1" applyBorder="1"/>
    <xf numFmtId="43" fontId="10" fillId="2" borderId="40" xfId="0" applyNumberFormat="1" applyFont="1" applyFill="1" applyBorder="1"/>
    <xf numFmtId="0" fontId="10" fillId="0" borderId="0" xfId="1" applyNumberFormat="1" applyFont="1" applyFill="1" applyBorder="1"/>
    <xf numFmtId="0" fontId="10" fillId="2" borderId="0" xfId="1" applyNumberFormat="1" applyFont="1" applyFill="1" applyBorder="1"/>
    <xf numFmtId="43" fontId="10" fillId="2" borderId="0" xfId="1" applyNumberFormat="1" applyFont="1" applyFill="1" applyBorder="1"/>
    <xf numFmtId="43" fontId="11" fillId="2" borderId="0" xfId="0" applyNumberFormat="1" applyFont="1" applyFill="1" applyAlignment="1">
      <alignment horizontal="center"/>
    </xf>
    <xf numFmtId="164" fontId="11" fillId="2" borderId="0" xfId="1" applyFont="1" applyFill="1"/>
    <xf numFmtId="0" fontId="10" fillId="0" borderId="0" xfId="0" applyFont="1" applyFill="1" applyAlignment="1">
      <alignment horizontal="center"/>
    </xf>
    <xf numFmtId="0" fontId="11" fillId="0" borderId="0" xfId="0" applyFont="1" applyFill="1"/>
    <xf numFmtId="43" fontId="10" fillId="2" borderId="0" xfId="0" applyNumberFormat="1" applyFont="1" applyFill="1" applyAlignment="1">
      <alignment horizontal="center"/>
    </xf>
    <xf numFmtId="43" fontId="11" fillId="2" borderId="0" xfId="0" applyNumberFormat="1" applyFont="1" applyFill="1"/>
    <xf numFmtId="4" fontId="10" fillId="0" borderId="0" xfId="0" applyNumberFormat="1" applyFont="1" applyFill="1" applyAlignment="1">
      <alignment horizontal="center"/>
    </xf>
    <xf numFmtId="165" fontId="10" fillId="0" borderId="43" xfId="0" applyNumberFormat="1" applyFont="1" applyFill="1" applyBorder="1" applyAlignment="1">
      <alignment horizontal="center"/>
    </xf>
    <xf numFmtId="165" fontId="10" fillId="0" borderId="3" xfId="0" applyNumberFormat="1" applyFont="1" applyFill="1" applyBorder="1" applyAlignment="1">
      <alignment horizontal="center"/>
    </xf>
    <xf numFmtId="0" fontId="10" fillId="0" borderId="49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66" xfId="0" applyFont="1" applyFill="1" applyBorder="1" applyAlignment="1">
      <alignment horizontal="center"/>
    </xf>
    <xf numFmtId="0" fontId="10" fillId="0" borderId="5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43" xfId="0" applyFont="1" applyFill="1" applyBorder="1" applyAlignment="1">
      <alignment horizontal="center"/>
    </xf>
    <xf numFmtId="0" fontId="10" fillId="0" borderId="45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61" xfId="0" applyFont="1" applyFill="1" applyBorder="1" applyAlignment="1">
      <alignment horizontal="center"/>
    </xf>
    <xf numFmtId="0" fontId="10" fillId="2" borderId="49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2" borderId="53" xfId="0" applyFont="1" applyFill="1" applyBorder="1" applyAlignment="1">
      <alignment horizontal="center"/>
    </xf>
    <xf numFmtId="0" fontId="10" fillId="2" borderId="56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0" fillId="2" borderId="32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165" fontId="10" fillId="0" borderId="36" xfId="0" applyNumberFormat="1" applyFont="1" applyFill="1" applyBorder="1" applyAlignment="1">
      <alignment horizontal="center"/>
    </xf>
    <xf numFmtId="165" fontId="10" fillId="0" borderId="37" xfId="0" applyNumberFormat="1" applyFont="1" applyFill="1" applyBorder="1" applyAlignment="1">
      <alignment horizontal="center"/>
    </xf>
    <xf numFmtId="165" fontId="10" fillId="0" borderId="38" xfId="0" applyNumberFormat="1" applyFont="1" applyFill="1" applyBorder="1" applyAlignment="1">
      <alignment horizontal="center"/>
    </xf>
    <xf numFmtId="0" fontId="10" fillId="0" borderId="65" xfId="0" applyFont="1" applyFill="1" applyBorder="1" applyAlignment="1">
      <alignment horizontal="center"/>
    </xf>
    <xf numFmtId="0" fontId="10" fillId="0" borderId="52" xfId="0" applyFont="1" applyFill="1" applyBorder="1" applyAlignment="1">
      <alignment horizontal="center"/>
    </xf>
    <xf numFmtId="0" fontId="10" fillId="0" borderId="66" xfId="0" applyFont="1" applyFill="1" applyBorder="1" applyAlignment="1">
      <alignment horizontal="center"/>
    </xf>
    <xf numFmtId="0" fontId="10" fillId="0" borderId="5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43" xfId="0" applyFont="1" applyFill="1" applyBorder="1" applyAlignment="1">
      <alignment horizontal="center"/>
    </xf>
    <xf numFmtId="0" fontId="10" fillId="0" borderId="45" xfId="0" applyFont="1" applyFill="1" applyBorder="1" applyAlignment="1">
      <alignment horizontal="center"/>
    </xf>
    <xf numFmtId="165" fontId="10" fillId="0" borderId="1" xfId="0" applyNumberFormat="1" applyFont="1" applyFill="1" applyBorder="1" applyAlignment="1">
      <alignment horizontal="center"/>
    </xf>
    <xf numFmtId="165" fontId="10" fillId="0" borderId="11" xfId="0" applyNumberFormat="1" applyFont="1" applyFill="1" applyBorder="1" applyAlignment="1">
      <alignment horizontal="center"/>
    </xf>
    <xf numFmtId="165" fontId="10" fillId="0" borderId="43" xfId="0" applyNumberFormat="1" applyFont="1" applyFill="1" applyBorder="1" applyAlignment="1">
      <alignment horizontal="center"/>
    </xf>
    <xf numFmtId="165" fontId="10" fillId="0" borderId="45" xfId="0" applyNumberFormat="1" applyFont="1" applyFill="1" applyBorder="1" applyAlignment="1">
      <alignment horizontal="center"/>
    </xf>
    <xf numFmtId="165" fontId="10" fillId="0" borderId="3" xfId="0" applyNumberFormat="1" applyFont="1" applyFill="1" applyBorder="1" applyAlignment="1">
      <alignment horizontal="center"/>
    </xf>
    <xf numFmtId="165" fontId="10" fillId="0" borderId="13" xfId="0" applyNumberFormat="1" applyFont="1" applyFill="1" applyBorder="1" applyAlignment="1">
      <alignment horizontal="center"/>
    </xf>
    <xf numFmtId="0" fontId="10" fillId="0" borderId="48" xfId="0" applyFont="1" applyFill="1" applyBorder="1" applyAlignment="1">
      <alignment horizontal="center"/>
    </xf>
    <xf numFmtId="0" fontId="10" fillId="0" borderId="49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165" fontId="11" fillId="0" borderId="48" xfId="0" applyNumberFormat="1" applyFont="1" applyFill="1" applyBorder="1" applyAlignment="1">
      <alignment horizontal="center"/>
    </xf>
    <xf numFmtId="165" fontId="11" fillId="0" borderId="49" xfId="0" applyNumberFormat="1" applyFont="1" applyFill="1" applyBorder="1" applyAlignment="1">
      <alignment horizontal="center"/>
    </xf>
    <xf numFmtId="165" fontId="11" fillId="0" borderId="50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0" fillId="0" borderId="69" xfId="0" applyFont="1" applyFill="1" applyBorder="1" applyAlignment="1">
      <alignment horizontal="center"/>
    </xf>
    <xf numFmtId="0" fontId="10" fillId="0" borderId="50" xfId="0" applyFont="1" applyFill="1" applyBorder="1" applyAlignment="1">
      <alignment horizontal="center"/>
    </xf>
    <xf numFmtId="0" fontId="10" fillId="2" borderId="48" xfId="0" applyFont="1" applyFill="1" applyBorder="1" applyAlignment="1">
      <alignment horizontal="center"/>
    </xf>
    <xf numFmtId="0" fontId="10" fillId="2" borderId="49" xfId="0" applyFont="1" applyFill="1" applyBorder="1" applyAlignment="1">
      <alignment horizontal="center"/>
    </xf>
    <xf numFmtId="165" fontId="11" fillId="2" borderId="48" xfId="0" applyNumberFormat="1" applyFont="1" applyFill="1" applyBorder="1" applyAlignment="1">
      <alignment horizontal="center"/>
    </xf>
    <xf numFmtId="165" fontId="11" fillId="2" borderId="49" xfId="0" applyNumberFormat="1" applyFont="1" applyFill="1" applyBorder="1" applyAlignment="1">
      <alignment horizontal="center"/>
    </xf>
    <xf numFmtId="165" fontId="11" fillId="2" borderId="50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165" fontId="10" fillId="2" borderId="20" xfId="0" applyNumberFormat="1" applyFont="1" applyFill="1" applyBorder="1" applyAlignment="1">
      <alignment horizontal="center"/>
    </xf>
    <xf numFmtId="165" fontId="10" fillId="2" borderId="21" xfId="0" applyNumberFormat="1" applyFont="1" applyFill="1" applyBorder="1" applyAlignment="1">
      <alignment horizontal="center"/>
    </xf>
    <xf numFmtId="165" fontId="10" fillId="2" borderId="22" xfId="0" applyNumberFormat="1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2" borderId="60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61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165" fontId="10" fillId="2" borderId="26" xfId="0" applyNumberFormat="1" applyFont="1" applyFill="1" applyBorder="1" applyAlignment="1">
      <alignment horizontal="center"/>
    </xf>
    <xf numFmtId="165" fontId="10" fillId="2" borderId="61" xfId="0" applyNumberFormat="1" applyFont="1" applyFill="1" applyBorder="1" applyAlignment="1">
      <alignment horizontal="center"/>
    </xf>
    <xf numFmtId="165" fontId="10" fillId="2" borderId="7" xfId="0" applyNumberFormat="1" applyFont="1" applyFill="1" applyBorder="1" applyAlignment="1">
      <alignment horizontal="center"/>
    </xf>
    <xf numFmtId="165" fontId="10" fillId="2" borderId="62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52" xfId="0" applyFont="1" applyFill="1" applyBorder="1" applyAlignment="1">
      <alignment horizontal="center"/>
    </xf>
    <xf numFmtId="0" fontId="10" fillId="2" borderId="53" xfId="0" applyFont="1" applyFill="1" applyBorder="1" applyAlignment="1">
      <alignment horizontal="center"/>
    </xf>
    <xf numFmtId="165" fontId="10" fillId="2" borderId="28" xfId="0" applyNumberFormat="1" applyFont="1" applyFill="1" applyBorder="1" applyAlignment="1">
      <alignment horizontal="center"/>
    </xf>
    <xf numFmtId="165" fontId="10" fillId="2" borderId="11" xfId="0" applyNumberFormat="1" applyFont="1" applyFill="1" applyBorder="1" applyAlignment="1">
      <alignment horizontal="center"/>
    </xf>
    <xf numFmtId="165" fontId="10" fillId="2" borderId="29" xfId="0" applyNumberFormat="1" applyFont="1" applyFill="1" applyBorder="1" applyAlignment="1">
      <alignment horizontal="center"/>
    </xf>
    <xf numFmtId="165" fontId="10" fillId="2" borderId="45" xfId="0" applyNumberFormat="1" applyFont="1" applyFill="1" applyBorder="1" applyAlignment="1">
      <alignment horizontal="center"/>
    </xf>
    <xf numFmtId="165" fontId="10" fillId="2" borderId="30" xfId="0" applyNumberFormat="1" applyFont="1" applyFill="1" applyBorder="1" applyAlignment="1">
      <alignment horizontal="center"/>
    </xf>
    <xf numFmtId="165" fontId="10" fillId="2" borderId="13" xfId="0" applyNumberFormat="1" applyFont="1" applyFill="1" applyBorder="1" applyAlignment="1">
      <alignment horizontal="center"/>
    </xf>
    <xf numFmtId="0" fontId="10" fillId="2" borderId="55" xfId="0" applyFont="1" applyFill="1" applyBorder="1" applyAlignment="1">
      <alignment horizontal="center"/>
    </xf>
    <xf numFmtId="0" fontId="10" fillId="2" borderId="56" xfId="0" applyFont="1" applyFill="1" applyBorder="1" applyAlignment="1">
      <alignment horizontal="center"/>
    </xf>
    <xf numFmtId="0" fontId="10" fillId="2" borderId="57" xfId="0" applyFont="1" applyFill="1" applyBorder="1" applyAlignment="1">
      <alignment horizontal="center"/>
    </xf>
    <xf numFmtId="0" fontId="10" fillId="2" borderId="32" xfId="0" applyFont="1" applyFill="1" applyBorder="1" applyAlignment="1">
      <alignment horizontal="center"/>
    </xf>
    <xf numFmtId="165" fontId="10" fillId="2" borderId="34" xfId="0" applyNumberFormat="1" applyFont="1" applyFill="1" applyBorder="1" applyAlignment="1">
      <alignment horizontal="center"/>
    </xf>
    <xf numFmtId="165" fontId="10" fillId="2" borderId="35" xfId="0" applyNumberFormat="1" applyFont="1" applyFill="1" applyBorder="1" applyAlignment="1">
      <alignment horizontal="center"/>
    </xf>
    <xf numFmtId="165" fontId="10" fillId="2" borderId="10" xfId="0" applyNumberFormat="1" applyFont="1" applyFill="1" applyBorder="1" applyAlignment="1">
      <alignment horizontal="center"/>
    </xf>
    <xf numFmtId="165" fontId="10" fillId="2" borderId="36" xfId="0" applyNumberFormat="1" applyFont="1" applyFill="1" applyBorder="1" applyAlignment="1">
      <alignment horizontal="center"/>
    </xf>
    <xf numFmtId="165" fontId="10" fillId="2" borderId="37" xfId="0" applyNumberFormat="1" applyFont="1" applyFill="1" applyBorder="1" applyAlignment="1">
      <alignment horizontal="center"/>
    </xf>
    <xf numFmtId="165" fontId="10" fillId="2" borderId="38" xfId="0" applyNumberFormat="1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38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165" fontId="7" fillId="0" borderId="48" xfId="0" applyNumberFormat="1" applyFont="1" applyFill="1" applyBorder="1" applyAlignment="1">
      <alignment horizontal="center"/>
    </xf>
    <xf numFmtId="165" fontId="7" fillId="0" borderId="49" xfId="0" applyNumberFormat="1" applyFont="1" applyFill="1" applyBorder="1" applyAlignment="1">
      <alignment horizontal="center"/>
    </xf>
    <xf numFmtId="165" fontId="7" fillId="0" borderId="50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TIVIDADES/Downloads/EJECUCION%20PRESUP.%20NOVIEMBRE%202016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ingresos"/>
      <sheetName val="relacion de gastos"/>
      <sheetName val="VAR. CXP "/>
      <sheetName val="VAR. EFECT"/>
      <sheetName val="EJ. INGRESO"/>
      <sheetName val="EJEC GTO "/>
      <sheetName val="Hoja1"/>
    </sheetNames>
    <sheetDataSet>
      <sheetData sheetId="0"/>
      <sheetData sheetId="1"/>
      <sheetData sheetId="2"/>
      <sheetData sheetId="3">
        <row r="11">
          <cell r="B11">
            <v>33428.809999998659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5"/>
  <sheetViews>
    <sheetView tabSelected="1" zoomScale="55" zoomScaleNormal="55" workbookViewId="0">
      <selection sqref="A1:Q1"/>
    </sheetView>
  </sheetViews>
  <sheetFormatPr baseColWidth="10" defaultRowHeight="15" x14ac:dyDescent="0.25"/>
  <cols>
    <col min="14" max="14" width="38.7109375" customWidth="1"/>
    <col min="15" max="15" width="58.5703125" customWidth="1"/>
    <col min="16" max="16" width="30.140625" customWidth="1"/>
    <col min="17" max="17" width="32.42578125" customWidth="1"/>
  </cols>
  <sheetData>
    <row r="1" spans="1:17" ht="17.25" thickBot="1" x14ac:dyDescent="0.3">
      <c r="A1" s="457">
        <v>1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9"/>
    </row>
    <row r="2" spans="1:17" ht="18" x14ac:dyDescent="0.25">
      <c r="A2" s="408" t="s">
        <v>0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10"/>
    </row>
    <row r="3" spans="1:17" ht="18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7"/>
      <c r="Q3" s="138" t="s">
        <v>1</v>
      </c>
    </row>
    <row r="4" spans="1:17" ht="18" x14ac:dyDescent="0.25">
      <c r="A4" s="139" t="s">
        <v>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40"/>
      <c r="P4" s="141" t="s">
        <v>3</v>
      </c>
      <c r="Q4" s="142"/>
    </row>
    <row r="5" spans="1:17" ht="18" x14ac:dyDescent="0.25">
      <c r="A5" s="139" t="s">
        <v>4</v>
      </c>
      <c r="B5" s="136"/>
      <c r="C5" s="136">
        <v>5120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43"/>
      <c r="P5" s="144" t="s">
        <v>5</v>
      </c>
      <c r="Q5" s="145"/>
    </row>
    <row r="6" spans="1:17" ht="18" x14ac:dyDescent="0.25">
      <c r="A6" s="139" t="s">
        <v>6</v>
      </c>
      <c r="B6" s="143"/>
      <c r="C6" s="143" t="s">
        <v>142</v>
      </c>
      <c r="D6" s="143"/>
      <c r="E6" s="143"/>
      <c r="F6" s="136"/>
      <c r="G6" s="136"/>
      <c r="H6" s="136"/>
      <c r="I6" s="136"/>
      <c r="J6" s="136"/>
      <c r="K6" s="136"/>
      <c r="L6" s="136"/>
      <c r="M6" s="136"/>
      <c r="N6" s="136"/>
      <c r="O6" s="143"/>
      <c r="P6" s="144" t="s">
        <v>7</v>
      </c>
      <c r="Q6" s="145"/>
    </row>
    <row r="7" spans="1:17" ht="18" x14ac:dyDescent="0.25">
      <c r="A7" s="139" t="s">
        <v>8</v>
      </c>
      <c r="B7" s="143">
        <v>2016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43"/>
      <c r="P7" s="146" t="s">
        <v>9</v>
      </c>
      <c r="Q7" s="147"/>
    </row>
    <row r="8" spans="1:17" ht="18.75" thickBot="1" x14ac:dyDescent="0.3">
      <c r="A8" s="148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50"/>
      <c r="Q8" s="151"/>
    </row>
    <row r="9" spans="1:17" ht="18" x14ac:dyDescent="0.25">
      <c r="A9" s="411" t="s">
        <v>10</v>
      </c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3"/>
      <c r="M9" s="360"/>
      <c r="N9" s="360"/>
      <c r="O9" s="414" t="s">
        <v>11</v>
      </c>
      <c r="P9" s="412"/>
      <c r="Q9" s="415"/>
    </row>
    <row r="10" spans="1:17" ht="18.75" thickBot="1" x14ac:dyDescent="0.3">
      <c r="A10" s="152"/>
      <c r="B10" s="365"/>
      <c r="C10" s="365"/>
      <c r="D10" s="365"/>
      <c r="E10" s="365"/>
      <c r="F10" s="365"/>
      <c r="G10" s="365"/>
      <c r="H10" s="365"/>
      <c r="I10" s="365"/>
      <c r="J10" s="365"/>
      <c r="K10" s="365"/>
      <c r="L10" s="362"/>
      <c r="M10" s="365"/>
      <c r="N10" s="365"/>
      <c r="O10" s="153"/>
      <c r="P10" s="365"/>
      <c r="Q10" s="154"/>
    </row>
    <row r="11" spans="1:17" ht="18" x14ac:dyDescent="0.25">
      <c r="A11" s="416">
        <v>2</v>
      </c>
      <c r="B11" s="417"/>
      <c r="C11" s="417"/>
      <c r="D11" s="417"/>
      <c r="E11" s="417"/>
      <c r="F11" s="417"/>
      <c r="G11" s="418"/>
      <c r="H11" s="155" t="s">
        <v>12</v>
      </c>
      <c r="I11" s="156"/>
      <c r="J11" s="156"/>
      <c r="K11" s="156"/>
      <c r="L11" s="156"/>
      <c r="M11" s="156"/>
      <c r="N11" s="156"/>
      <c r="O11" s="359" t="s">
        <v>13</v>
      </c>
      <c r="P11" s="157" t="s">
        <v>14</v>
      </c>
      <c r="Q11" s="361" t="s">
        <v>15</v>
      </c>
    </row>
    <row r="12" spans="1:17" ht="18" x14ac:dyDescent="0.25">
      <c r="A12" s="419" t="s">
        <v>16</v>
      </c>
      <c r="B12" s="354" t="s">
        <v>17</v>
      </c>
      <c r="C12" s="421" t="s">
        <v>18</v>
      </c>
      <c r="D12" s="354" t="s">
        <v>19</v>
      </c>
      <c r="E12" s="354" t="s">
        <v>20</v>
      </c>
      <c r="F12" s="423" t="s">
        <v>21</v>
      </c>
      <c r="G12" s="421" t="s">
        <v>22</v>
      </c>
      <c r="H12" s="421" t="s">
        <v>23</v>
      </c>
      <c r="I12" s="421" t="s">
        <v>24</v>
      </c>
      <c r="J12" s="354"/>
      <c r="K12" s="354" t="s">
        <v>17</v>
      </c>
      <c r="L12" s="354"/>
      <c r="M12" s="354"/>
      <c r="N12" s="158"/>
      <c r="O12" s="433">
        <v>3</v>
      </c>
      <c r="P12" s="435">
        <v>4</v>
      </c>
      <c r="Q12" s="437">
        <v>5</v>
      </c>
    </row>
    <row r="13" spans="1:17" ht="18" x14ac:dyDescent="0.25">
      <c r="A13" s="453"/>
      <c r="B13" s="368" t="s">
        <v>16</v>
      </c>
      <c r="C13" s="442"/>
      <c r="D13" s="368" t="s">
        <v>25</v>
      </c>
      <c r="E13" s="368" t="s">
        <v>26</v>
      </c>
      <c r="F13" s="454"/>
      <c r="G13" s="442"/>
      <c r="H13" s="442"/>
      <c r="I13" s="442"/>
      <c r="J13" s="368" t="s">
        <v>27</v>
      </c>
      <c r="K13" s="368" t="s">
        <v>27</v>
      </c>
      <c r="L13" s="368" t="s">
        <v>28</v>
      </c>
      <c r="M13" s="368" t="s">
        <v>28</v>
      </c>
      <c r="N13" s="159" t="s">
        <v>29</v>
      </c>
      <c r="O13" s="443"/>
      <c r="P13" s="444"/>
      <c r="Q13" s="445"/>
    </row>
    <row r="14" spans="1:17" ht="18.75" thickBot="1" x14ac:dyDescent="0.3">
      <c r="A14" s="446">
        <v>2</v>
      </c>
      <c r="B14" s="447"/>
      <c r="C14" s="447"/>
      <c r="D14" s="447"/>
      <c r="E14" s="447"/>
      <c r="F14" s="447"/>
      <c r="G14" s="448"/>
      <c r="H14" s="160" t="s">
        <v>12</v>
      </c>
      <c r="I14" s="161"/>
      <c r="J14" s="161"/>
      <c r="K14" s="161"/>
      <c r="L14" s="162"/>
      <c r="M14" s="162"/>
      <c r="N14" s="161"/>
      <c r="O14" s="369" t="s">
        <v>13</v>
      </c>
      <c r="P14" s="163" t="s">
        <v>14</v>
      </c>
      <c r="Q14" s="164" t="s">
        <v>15</v>
      </c>
    </row>
    <row r="15" spans="1:17" ht="18" x14ac:dyDescent="0.25">
      <c r="A15" s="165"/>
      <c r="B15" s="166"/>
      <c r="C15" s="165"/>
      <c r="D15" s="166"/>
      <c r="E15" s="165"/>
      <c r="F15" s="165"/>
      <c r="G15" s="165"/>
      <c r="H15" s="166"/>
      <c r="I15" s="165"/>
      <c r="J15" s="167"/>
      <c r="K15" s="166"/>
      <c r="L15" s="165"/>
      <c r="M15" s="166"/>
      <c r="N15" s="168"/>
      <c r="O15" s="169"/>
      <c r="P15" s="170"/>
      <c r="Q15" s="169"/>
    </row>
    <row r="16" spans="1:17" ht="18" x14ac:dyDescent="0.25">
      <c r="A16" s="171">
        <v>11</v>
      </c>
      <c r="B16" s="136" t="s">
        <v>115</v>
      </c>
      <c r="C16" s="171" t="s">
        <v>115</v>
      </c>
      <c r="D16" s="172">
        <v>0.1</v>
      </c>
      <c r="E16" s="171" t="s">
        <v>30</v>
      </c>
      <c r="F16" s="171"/>
      <c r="G16" s="171"/>
      <c r="H16" s="52">
        <v>2</v>
      </c>
      <c r="I16" s="23">
        <v>1</v>
      </c>
      <c r="J16" s="173"/>
      <c r="K16" s="52"/>
      <c r="L16" s="23"/>
      <c r="M16" s="52"/>
      <c r="N16" s="22" t="s">
        <v>31</v>
      </c>
      <c r="O16" s="174">
        <f>+P16-Q16</f>
        <v>337472.03000000026</v>
      </c>
      <c r="P16" s="175">
        <f>+P18+P23+P29+P32</f>
        <v>4932507.3100000005</v>
      </c>
      <c r="Q16" s="174">
        <f>+Q18+Q23+Q29</f>
        <v>4595035.28</v>
      </c>
    </row>
    <row r="17" spans="1:17" ht="18" x14ac:dyDescent="0.25">
      <c r="A17" s="171"/>
      <c r="B17" s="136"/>
      <c r="C17" s="171"/>
      <c r="D17" s="136"/>
      <c r="E17" s="171"/>
      <c r="F17" s="171"/>
      <c r="G17" s="171"/>
      <c r="H17" s="52"/>
      <c r="I17" s="23"/>
      <c r="J17" s="173"/>
      <c r="K17" s="52"/>
      <c r="L17" s="23"/>
      <c r="M17" s="52"/>
      <c r="N17" s="22"/>
      <c r="O17" s="176"/>
      <c r="P17" s="177"/>
      <c r="Q17" s="176"/>
    </row>
    <row r="18" spans="1:17" ht="18" x14ac:dyDescent="0.25">
      <c r="A18" s="171"/>
      <c r="B18" s="136" t="s">
        <v>115</v>
      </c>
      <c r="C18" s="171" t="s">
        <v>115</v>
      </c>
      <c r="D18" s="136"/>
      <c r="E18" s="171" t="s">
        <v>30</v>
      </c>
      <c r="F18" s="171" t="s">
        <v>32</v>
      </c>
      <c r="G18" s="171"/>
      <c r="H18" s="52">
        <v>2</v>
      </c>
      <c r="I18" s="23">
        <v>1</v>
      </c>
      <c r="J18" s="173">
        <v>1</v>
      </c>
      <c r="K18" s="52"/>
      <c r="L18" s="23"/>
      <c r="M18" s="52"/>
      <c r="N18" s="22" t="s">
        <v>33</v>
      </c>
      <c r="O18" s="174"/>
      <c r="P18" s="175">
        <f>+P19+P20+P21</f>
        <v>4511322.0200000005</v>
      </c>
      <c r="Q18" s="174">
        <f>+Q19+Q20+Q21</f>
        <v>4476781.34</v>
      </c>
    </row>
    <row r="19" spans="1:17" ht="18" x14ac:dyDescent="0.25">
      <c r="A19" s="171"/>
      <c r="B19" s="136"/>
      <c r="C19" s="171"/>
      <c r="D19" s="136"/>
      <c r="E19" s="171"/>
      <c r="F19" s="171"/>
      <c r="G19" s="178">
        <v>100</v>
      </c>
      <c r="H19" s="179">
        <v>2</v>
      </c>
      <c r="I19" s="24">
        <v>1</v>
      </c>
      <c r="J19" s="180">
        <v>1</v>
      </c>
      <c r="K19" s="179">
        <v>1</v>
      </c>
      <c r="L19" s="24">
        <v>0</v>
      </c>
      <c r="M19" s="179">
        <v>1</v>
      </c>
      <c r="N19" s="181" t="s">
        <v>34</v>
      </c>
      <c r="O19" s="176"/>
      <c r="P19" s="177">
        <f>1827600+214015</f>
        <v>2041615</v>
      </c>
      <c r="Q19" s="176">
        <f>1827600+214015</f>
        <v>2041615</v>
      </c>
    </row>
    <row r="20" spans="1:17" ht="18" x14ac:dyDescent="0.25">
      <c r="A20" s="171"/>
      <c r="B20" s="136"/>
      <c r="C20" s="171"/>
      <c r="D20" s="136"/>
      <c r="E20" s="171"/>
      <c r="F20" s="171"/>
      <c r="G20" s="178">
        <v>100</v>
      </c>
      <c r="H20" s="179">
        <v>2</v>
      </c>
      <c r="I20" s="24">
        <v>1</v>
      </c>
      <c r="J20" s="180">
        <v>1</v>
      </c>
      <c r="K20" s="179">
        <v>2</v>
      </c>
      <c r="L20" s="24">
        <v>0</v>
      </c>
      <c r="M20" s="179">
        <v>1</v>
      </c>
      <c r="N20" s="181" t="s">
        <v>35</v>
      </c>
      <c r="O20" s="176"/>
      <c r="P20" s="177">
        <f>246340+38000+32000+4000+25066.78</f>
        <v>345406.78</v>
      </c>
      <c r="Q20" s="176">
        <f>221706+34200+28800+3600+22560.1</f>
        <v>310866.09999999998</v>
      </c>
    </row>
    <row r="21" spans="1:17" ht="18" x14ac:dyDescent="0.25">
      <c r="A21" s="171"/>
      <c r="B21" s="136"/>
      <c r="C21" s="171"/>
      <c r="D21" s="136"/>
      <c r="E21" s="171"/>
      <c r="F21" s="171"/>
      <c r="G21" s="178">
        <v>100</v>
      </c>
      <c r="H21" s="179">
        <v>2</v>
      </c>
      <c r="I21" s="24">
        <v>1</v>
      </c>
      <c r="J21" s="180">
        <v>1</v>
      </c>
      <c r="K21" s="179">
        <v>4</v>
      </c>
      <c r="L21" s="24">
        <v>0</v>
      </c>
      <c r="M21" s="179">
        <v>1</v>
      </c>
      <c r="N21" s="181" t="s">
        <v>116</v>
      </c>
      <c r="O21" s="176"/>
      <c r="P21" s="177">
        <f>1921757.28+202542.96</f>
        <v>2124300.2400000002</v>
      </c>
      <c r="Q21" s="176">
        <f>1921757.28+202542.96</f>
        <v>2124300.2400000002</v>
      </c>
    </row>
    <row r="22" spans="1:17" ht="18" x14ac:dyDescent="0.25">
      <c r="A22" s="171"/>
      <c r="B22" s="136"/>
      <c r="C22" s="171"/>
      <c r="D22" s="136"/>
      <c r="E22" s="171"/>
      <c r="F22" s="171"/>
      <c r="G22" s="178"/>
      <c r="H22" s="179"/>
      <c r="I22" s="24"/>
      <c r="J22" s="180"/>
      <c r="K22" s="179"/>
      <c r="L22" s="24"/>
      <c r="M22" s="179"/>
      <c r="N22" s="181"/>
      <c r="O22" s="176"/>
      <c r="P22" s="177"/>
      <c r="Q22" s="176"/>
    </row>
    <row r="23" spans="1:17" ht="18" x14ac:dyDescent="0.25">
      <c r="A23" s="178"/>
      <c r="B23" s="136" t="s">
        <v>115</v>
      </c>
      <c r="C23" s="171" t="s">
        <v>115</v>
      </c>
      <c r="D23" s="136"/>
      <c r="E23" s="171" t="s">
        <v>30</v>
      </c>
      <c r="F23" s="171" t="s">
        <v>32</v>
      </c>
      <c r="G23" s="178"/>
      <c r="H23" s="52">
        <v>2</v>
      </c>
      <c r="I23" s="23">
        <v>1</v>
      </c>
      <c r="J23" s="173">
        <v>2</v>
      </c>
      <c r="K23" s="52"/>
      <c r="L23" s="23"/>
      <c r="M23" s="52"/>
      <c r="N23" s="22" t="s">
        <v>104</v>
      </c>
      <c r="O23" s="176"/>
      <c r="P23" s="175">
        <f>+P24+P25+P26+P27</f>
        <v>100641.68</v>
      </c>
      <c r="Q23" s="174">
        <f>+Q24+Q25+Q26+Q27</f>
        <v>92003.94</v>
      </c>
    </row>
    <row r="24" spans="1:17" ht="18" x14ac:dyDescent="0.25">
      <c r="A24" s="178"/>
      <c r="B24" s="136"/>
      <c r="C24" s="171"/>
      <c r="D24" s="136"/>
      <c r="E24" s="171"/>
      <c r="F24" s="171"/>
      <c r="G24" s="178">
        <v>9995</v>
      </c>
      <c r="H24" s="179">
        <v>2</v>
      </c>
      <c r="I24" s="24">
        <v>1</v>
      </c>
      <c r="J24" s="180">
        <v>2</v>
      </c>
      <c r="K24" s="179">
        <v>2</v>
      </c>
      <c r="L24" s="24">
        <v>0</v>
      </c>
      <c r="M24" s="179">
        <v>1</v>
      </c>
      <c r="N24" s="181" t="s">
        <v>105</v>
      </c>
      <c r="O24" s="176"/>
      <c r="P24" s="177">
        <v>12000</v>
      </c>
      <c r="Q24" s="176">
        <v>12000</v>
      </c>
    </row>
    <row r="25" spans="1:17" ht="18" x14ac:dyDescent="0.25">
      <c r="A25" s="178"/>
      <c r="B25" s="136"/>
      <c r="C25" s="171"/>
      <c r="D25" s="136"/>
      <c r="E25" s="171"/>
      <c r="F25" s="171"/>
      <c r="G25" s="178">
        <v>9995</v>
      </c>
      <c r="H25" s="179">
        <v>2</v>
      </c>
      <c r="I25" s="24">
        <v>1</v>
      </c>
      <c r="J25" s="180">
        <v>2</v>
      </c>
      <c r="K25" s="179">
        <v>2</v>
      </c>
      <c r="L25" s="24">
        <v>0</v>
      </c>
      <c r="M25" s="179">
        <v>2</v>
      </c>
      <c r="N25" s="181" t="s">
        <v>106</v>
      </c>
      <c r="O25" s="176"/>
      <c r="P25" s="177">
        <v>37341.68</v>
      </c>
      <c r="Q25" s="176">
        <v>37341.68</v>
      </c>
    </row>
    <row r="26" spans="1:17" ht="18" x14ac:dyDescent="0.25">
      <c r="A26" s="178"/>
      <c r="B26" s="136"/>
      <c r="C26" s="171"/>
      <c r="D26" s="136"/>
      <c r="E26" s="171"/>
      <c r="F26" s="171"/>
      <c r="G26" s="178">
        <v>9995</v>
      </c>
      <c r="H26" s="179">
        <v>2</v>
      </c>
      <c r="I26" s="24">
        <v>1</v>
      </c>
      <c r="J26" s="180">
        <v>2</v>
      </c>
      <c r="K26" s="179">
        <v>2</v>
      </c>
      <c r="L26" s="24">
        <v>0</v>
      </c>
      <c r="M26" s="179">
        <v>4</v>
      </c>
      <c r="N26" s="181" t="s">
        <v>36</v>
      </c>
      <c r="O26" s="176"/>
      <c r="P26" s="177">
        <v>2300</v>
      </c>
      <c r="Q26" s="176">
        <v>2300</v>
      </c>
    </row>
    <row r="27" spans="1:17" ht="18" x14ac:dyDescent="0.25">
      <c r="A27" s="178"/>
      <c r="B27" s="172"/>
      <c r="C27" s="178"/>
      <c r="D27" s="172"/>
      <c r="E27" s="178"/>
      <c r="F27" s="178"/>
      <c r="G27" s="178">
        <v>9995</v>
      </c>
      <c r="H27" s="179">
        <v>2</v>
      </c>
      <c r="I27" s="24">
        <v>1</v>
      </c>
      <c r="J27" s="180">
        <v>2</v>
      </c>
      <c r="K27" s="179">
        <v>2</v>
      </c>
      <c r="L27" s="24">
        <v>0</v>
      </c>
      <c r="M27" s="179">
        <v>8</v>
      </c>
      <c r="N27" s="181" t="s">
        <v>37</v>
      </c>
      <c r="O27" s="176"/>
      <c r="P27" s="177">
        <v>49000</v>
      </c>
      <c r="Q27" s="176">
        <v>40362.26</v>
      </c>
    </row>
    <row r="28" spans="1:17" ht="18" x14ac:dyDescent="0.25">
      <c r="A28" s="178"/>
      <c r="B28" s="172"/>
      <c r="C28" s="178"/>
      <c r="D28" s="172"/>
      <c r="E28" s="178"/>
      <c r="F28" s="178"/>
      <c r="G28" s="178"/>
      <c r="H28" s="179"/>
      <c r="I28" s="24"/>
      <c r="J28" s="180"/>
      <c r="K28" s="179"/>
      <c r="L28" s="24"/>
      <c r="M28" s="179"/>
      <c r="N28" s="181"/>
      <c r="O28" s="176"/>
      <c r="P28" s="177"/>
      <c r="Q28" s="176"/>
    </row>
    <row r="29" spans="1:17" ht="18" x14ac:dyDescent="0.25">
      <c r="A29" s="178"/>
      <c r="B29" s="172"/>
      <c r="C29" s="178"/>
      <c r="D29" s="172"/>
      <c r="E29" s="178"/>
      <c r="F29" s="178"/>
      <c r="G29" s="178"/>
      <c r="H29" s="52">
        <v>2</v>
      </c>
      <c r="I29" s="23">
        <v>1</v>
      </c>
      <c r="J29" s="173">
        <v>3</v>
      </c>
      <c r="K29" s="52"/>
      <c r="L29" s="23"/>
      <c r="M29" s="52"/>
      <c r="N29" s="22" t="s">
        <v>107</v>
      </c>
      <c r="O29" s="174"/>
      <c r="P29" s="175">
        <f>+P30</f>
        <v>26250</v>
      </c>
      <c r="Q29" s="174">
        <f>+Q30</f>
        <v>26250</v>
      </c>
    </row>
    <row r="30" spans="1:17" ht="243" customHeight="1" x14ac:dyDescent="0.25">
      <c r="A30" s="178"/>
      <c r="B30" s="172"/>
      <c r="C30" s="178"/>
      <c r="D30" s="172"/>
      <c r="E30" s="178"/>
      <c r="F30" s="178"/>
      <c r="G30" s="178">
        <v>9995</v>
      </c>
      <c r="H30" s="179">
        <v>2</v>
      </c>
      <c r="I30" s="24">
        <v>1</v>
      </c>
      <c r="J30" s="180">
        <v>3</v>
      </c>
      <c r="K30" s="179">
        <v>2</v>
      </c>
      <c r="L30" s="24">
        <v>0</v>
      </c>
      <c r="M30" s="179">
        <v>1</v>
      </c>
      <c r="N30" s="181" t="s">
        <v>108</v>
      </c>
      <c r="O30" s="176"/>
      <c r="P30" s="177">
        <v>26250</v>
      </c>
      <c r="Q30" s="176">
        <v>26250</v>
      </c>
    </row>
    <row r="31" spans="1:17" ht="121.5" customHeight="1" x14ac:dyDescent="0.25">
      <c r="A31" s="178"/>
      <c r="B31" s="172"/>
      <c r="C31" s="178"/>
      <c r="D31" s="172"/>
      <c r="E31" s="178"/>
      <c r="F31" s="178"/>
      <c r="G31" s="178"/>
      <c r="H31" s="179"/>
      <c r="I31" s="24"/>
      <c r="J31" s="180"/>
      <c r="K31" s="179"/>
      <c r="L31" s="24"/>
      <c r="M31" s="179"/>
      <c r="N31" s="181"/>
      <c r="O31" s="176"/>
      <c r="P31" s="175"/>
      <c r="Q31" s="174"/>
    </row>
    <row r="32" spans="1:17" ht="54" x14ac:dyDescent="0.25">
      <c r="A32" s="178"/>
      <c r="B32" s="136" t="s">
        <v>115</v>
      </c>
      <c r="C32" s="171" t="s">
        <v>115</v>
      </c>
      <c r="D32" s="136"/>
      <c r="E32" s="171" t="s">
        <v>30</v>
      </c>
      <c r="F32" s="171" t="s">
        <v>32</v>
      </c>
      <c r="G32" s="178"/>
      <c r="H32" s="52">
        <v>2</v>
      </c>
      <c r="I32" s="23">
        <v>1</v>
      </c>
      <c r="J32" s="173">
        <v>5</v>
      </c>
      <c r="K32" s="52"/>
      <c r="L32" s="23"/>
      <c r="M32" s="52"/>
      <c r="N32" s="182" t="s">
        <v>117</v>
      </c>
      <c r="O32" s="174"/>
      <c r="P32" s="175">
        <f>+P33+P34</f>
        <v>294293.61</v>
      </c>
      <c r="Q32" s="174"/>
    </row>
    <row r="33" spans="1:17" ht="36" x14ac:dyDescent="0.25">
      <c r="A33" s="178"/>
      <c r="B33" s="136"/>
      <c r="C33" s="171"/>
      <c r="D33" s="136"/>
      <c r="E33" s="171"/>
      <c r="F33" s="171"/>
      <c r="G33" s="178">
        <v>100</v>
      </c>
      <c r="H33" s="179">
        <v>2</v>
      </c>
      <c r="I33" s="24">
        <v>1</v>
      </c>
      <c r="J33" s="180">
        <v>5</v>
      </c>
      <c r="K33" s="179">
        <v>1</v>
      </c>
      <c r="L33" s="24">
        <v>0</v>
      </c>
      <c r="M33" s="179">
        <v>1</v>
      </c>
      <c r="N33" s="183" t="s">
        <v>38</v>
      </c>
      <c r="O33" s="176"/>
      <c r="P33" s="177">
        <v>39411.06</v>
      </c>
      <c r="Q33" s="176"/>
    </row>
    <row r="34" spans="1:17" ht="18" x14ac:dyDescent="0.25">
      <c r="A34" s="178"/>
      <c r="B34" s="172"/>
      <c r="C34" s="178"/>
      <c r="D34" s="172"/>
      <c r="E34" s="178"/>
      <c r="F34" s="178"/>
      <c r="G34" s="178">
        <v>100</v>
      </c>
      <c r="H34" s="179">
        <v>2</v>
      </c>
      <c r="I34" s="24">
        <v>1</v>
      </c>
      <c r="J34" s="180">
        <v>5</v>
      </c>
      <c r="K34" s="179">
        <v>2</v>
      </c>
      <c r="L34" s="24">
        <v>0</v>
      </c>
      <c r="M34" s="179">
        <v>1</v>
      </c>
      <c r="N34" s="181" t="s">
        <v>39</v>
      </c>
      <c r="O34" s="176"/>
      <c r="P34" s="177">
        <v>254882.55</v>
      </c>
      <c r="Q34" s="176"/>
    </row>
    <row r="35" spans="1:17" ht="18" x14ac:dyDescent="0.25">
      <c r="A35" s="178"/>
      <c r="B35" s="172"/>
      <c r="C35" s="178"/>
      <c r="D35" s="172"/>
      <c r="E35" s="178"/>
      <c r="F35" s="178"/>
      <c r="G35" s="178"/>
      <c r="H35" s="179"/>
      <c r="I35" s="24"/>
      <c r="J35" s="180"/>
      <c r="K35" s="179"/>
      <c r="L35" s="24"/>
      <c r="M35" s="179"/>
      <c r="N35" s="181"/>
      <c r="O35" s="176"/>
      <c r="P35" s="177"/>
      <c r="Q35" s="176"/>
    </row>
    <row r="36" spans="1:17" ht="18" x14ac:dyDescent="0.25">
      <c r="A36" s="178"/>
      <c r="B36" s="136" t="s">
        <v>115</v>
      </c>
      <c r="C36" s="171" t="s">
        <v>115</v>
      </c>
      <c r="D36" s="136"/>
      <c r="E36" s="171" t="s">
        <v>30</v>
      </c>
      <c r="F36" s="171" t="s">
        <v>32</v>
      </c>
      <c r="G36" s="178"/>
      <c r="H36" s="52">
        <v>2</v>
      </c>
      <c r="I36" s="23">
        <v>2</v>
      </c>
      <c r="J36" s="173"/>
      <c r="K36" s="52"/>
      <c r="L36" s="23"/>
      <c r="M36" s="52"/>
      <c r="N36" s="22" t="s">
        <v>40</v>
      </c>
      <c r="O36" s="174">
        <f>+P36-Q36</f>
        <v>868639.88</v>
      </c>
      <c r="P36" s="175">
        <f>+P38+P47+P51+P55+P61+P66+P69</f>
        <v>1565115.75</v>
      </c>
      <c r="Q36" s="174">
        <f>+Q38+Q47+Q51+Q55+Q61+Q66+Q69</f>
        <v>696475.87</v>
      </c>
    </row>
    <row r="37" spans="1:17" ht="18" x14ac:dyDescent="0.25">
      <c r="A37" s="178"/>
      <c r="B37" s="172"/>
      <c r="C37" s="178"/>
      <c r="D37" s="172"/>
      <c r="E37" s="178"/>
      <c r="F37" s="178"/>
      <c r="G37" s="178"/>
      <c r="H37" s="52"/>
      <c r="I37" s="23"/>
      <c r="J37" s="173"/>
      <c r="K37" s="52"/>
      <c r="L37" s="23"/>
      <c r="M37" s="52"/>
      <c r="N37" s="22"/>
      <c r="O37" s="176"/>
      <c r="P37" s="177"/>
      <c r="Q37" s="176"/>
    </row>
    <row r="38" spans="1:17" ht="18" x14ac:dyDescent="0.25">
      <c r="A38" s="178"/>
      <c r="B38" s="136" t="s">
        <v>115</v>
      </c>
      <c r="C38" s="171" t="s">
        <v>115</v>
      </c>
      <c r="D38" s="136"/>
      <c r="E38" s="171" t="s">
        <v>30</v>
      </c>
      <c r="F38" s="171" t="s">
        <v>32</v>
      </c>
      <c r="G38" s="178"/>
      <c r="H38" s="52">
        <v>2</v>
      </c>
      <c r="I38" s="23"/>
      <c r="J38" s="173">
        <v>1</v>
      </c>
      <c r="K38" s="52"/>
      <c r="L38" s="23"/>
      <c r="M38" s="52"/>
      <c r="N38" s="22" t="s">
        <v>41</v>
      </c>
      <c r="O38" s="176"/>
      <c r="P38" s="175">
        <f>+P39+P40+P41+P42+P43+P44+P45</f>
        <v>475009.1</v>
      </c>
      <c r="Q38" s="174">
        <f>+Q40</f>
        <v>13000</v>
      </c>
    </row>
    <row r="39" spans="1:17" ht="18" x14ac:dyDescent="0.25">
      <c r="A39" s="178"/>
      <c r="B39" s="172"/>
      <c r="C39" s="178"/>
      <c r="D39" s="172"/>
      <c r="E39" s="178"/>
      <c r="F39" s="178"/>
      <c r="G39" s="178">
        <v>100</v>
      </c>
      <c r="H39" s="179">
        <v>2</v>
      </c>
      <c r="I39" s="24">
        <v>2</v>
      </c>
      <c r="J39" s="180">
        <v>1</v>
      </c>
      <c r="K39" s="179">
        <v>2</v>
      </c>
      <c r="L39" s="24">
        <v>0</v>
      </c>
      <c r="M39" s="179">
        <v>1</v>
      </c>
      <c r="N39" s="181" t="s">
        <v>42</v>
      </c>
      <c r="O39" s="176"/>
      <c r="P39" s="177">
        <v>1189.8800000000001</v>
      </c>
      <c r="Q39" s="176"/>
    </row>
    <row r="40" spans="1:17" ht="18" x14ac:dyDescent="0.25">
      <c r="A40" s="178"/>
      <c r="B40" s="172"/>
      <c r="C40" s="178"/>
      <c r="D40" s="172"/>
      <c r="E40" s="178"/>
      <c r="F40" s="178"/>
      <c r="G40" s="178">
        <v>100</v>
      </c>
      <c r="H40" s="179">
        <v>2</v>
      </c>
      <c r="I40" s="24">
        <v>2</v>
      </c>
      <c r="J40" s="180">
        <v>1</v>
      </c>
      <c r="K40" s="179">
        <v>3</v>
      </c>
      <c r="L40" s="24">
        <v>0</v>
      </c>
      <c r="M40" s="179">
        <v>1</v>
      </c>
      <c r="N40" s="181" t="s">
        <v>43</v>
      </c>
      <c r="O40" s="176"/>
      <c r="P40" s="177">
        <f>13000+19182.24</f>
        <v>32182.240000000002</v>
      </c>
      <c r="Q40" s="176">
        <v>13000</v>
      </c>
    </row>
    <row r="41" spans="1:17" ht="18" x14ac:dyDescent="0.25">
      <c r="A41" s="178"/>
      <c r="B41" s="172"/>
      <c r="C41" s="178"/>
      <c r="D41" s="172"/>
      <c r="E41" s="178"/>
      <c r="F41" s="178"/>
      <c r="G41" s="178">
        <v>100</v>
      </c>
      <c r="H41" s="179">
        <v>2</v>
      </c>
      <c r="I41" s="24">
        <v>2</v>
      </c>
      <c r="J41" s="180">
        <v>1</v>
      </c>
      <c r="K41" s="179">
        <v>4</v>
      </c>
      <c r="L41" s="24">
        <v>0</v>
      </c>
      <c r="M41" s="179">
        <v>1</v>
      </c>
      <c r="N41" s="181" t="s">
        <v>44</v>
      </c>
      <c r="O41" s="176"/>
      <c r="P41" s="177">
        <v>9980.89</v>
      </c>
      <c r="Q41" s="176"/>
    </row>
    <row r="42" spans="1:17" ht="18" x14ac:dyDescent="0.25">
      <c r="A42" s="178"/>
      <c r="B42" s="172"/>
      <c r="C42" s="178"/>
      <c r="D42" s="172"/>
      <c r="E42" s="178"/>
      <c r="F42" s="178"/>
      <c r="G42" s="178">
        <v>100</v>
      </c>
      <c r="H42" s="179">
        <v>2</v>
      </c>
      <c r="I42" s="24">
        <v>2</v>
      </c>
      <c r="J42" s="180">
        <v>1</v>
      </c>
      <c r="K42" s="179">
        <v>5</v>
      </c>
      <c r="L42" s="24">
        <v>0</v>
      </c>
      <c r="M42" s="179">
        <v>1</v>
      </c>
      <c r="N42" s="181" t="s">
        <v>45</v>
      </c>
      <c r="O42" s="176"/>
      <c r="P42" s="177">
        <v>22790.14</v>
      </c>
      <c r="Q42" s="176"/>
    </row>
    <row r="43" spans="1:17" ht="18" x14ac:dyDescent="0.25">
      <c r="A43" s="178"/>
      <c r="B43" s="172"/>
      <c r="C43" s="178"/>
      <c r="D43" s="172"/>
      <c r="E43" s="178"/>
      <c r="F43" s="178"/>
      <c r="G43" s="178">
        <v>100</v>
      </c>
      <c r="H43" s="179">
        <v>2</v>
      </c>
      <c r="I43" s="24">
        <v>2</v>
      </c>
      <c r="J43" s="180">
        <v>1</v>
      </c>
      <c r="K43" s="179">
        <v>6</v>
      </c>
      <c r="L43" s="24">
        <v>0</v>
      </c>
      <c r="M43" s="179">
        <v>1</v>
      </c>
      <c r="N43" s="181" t="s">
        <v>46</v>
      </c>
      <c r="O43" s="176"/>
      <c r="P43" s="177">
        <v>396817.95</v>
      </c>
      <c r="Q43" s="184"/>
    </row>
    <row r="44" spans="1:17" ht="18" x14ac:dyDescent="0.25">
      <c r="A44" s="178"/>
      <c r="B44" s="172"/>
      <c r="C44" s="178"/>
      <c r="D44" s="172"/>
      <c r="E44" s="178"/>
      <c r="F44" s="178"/>
      <c r="G44" s="178">
        <v>100</v>
      </c>
      <c r="H44" s="179">
        <v>2</v>
      </c>
      <c r="I44" s="24">
        <v>2</v>
      </c>
      <c r="J44" s="180">
        <v>1</v>
      </c>
      <c r="K44" s="179">
        <v>7</v>
      </c>
      <c r="L44" s="24">
        <v>0</v>
      </c>
      <c r="M44" s="179">
        <v>1</v>
      </c>
      <c r="N44" s="181" t="s">
        <v>47</v>
      </c>
      <c r="O44" s="176"/>
      <c r="P44" s="177">
        <v>8232</v>
      </c>
      <c r="Q44" s="176"/>
    </row>
    <row r="45" spans="1:17" ht="18" x14ac:dyDescent="0.25">
      <c r="A45" s="178"/>
      <c r="B45" s="172"/>
      <c r="C45" s="178"/>
      <c r="D45" s="172"/>
      <c r="E45" s="178"/>
      <c r="F45" s="178"/>
      <c r="G45" s="178">
        <v>100</v>
      </c>
      <c r="H45" s="179">
        <v>2</v>
      </c>
      <c r="I45" s="24">
        <v>2</v>
      </c>
      <c r="J45" s="180">
        <v>1</v>
      </c>
      <c r="K45" s="179">
        <v>8</v>
      </c>
      <c r="L45" s="24">
        <v>0</v>
      </c>
      <c r="M45" s="179">
        <v>1</v>
      </c>
      <c r="N45" s="181" t="s">
        <v>48</v>
      </c>
      <c r="O45" s="176"/>
      <c r="P45" s="177">
        <v>3816</v>
      </c>
      <c r="Q45" s="176"/>
    </row>
    <row r="46" spans="1:17" ht="18" x14ac:dyDescent="0.25">
      <c r="A46" s="178"/>
      <c r="B46" s="172"/>
      <c r="C46" s="178"/>
      <c r="D46" s="172"/>
      <c r="E46" s="178"/>
      <c r="F46" s="178"/>
      <c r="G46" s="178"/>
      <c r="H46" s="179"/>
      <c r="I46" s="24"/>
      <c r="J46" s="180"/>
      <c r="K46" s="179"/>
      <c r="L46" s="24"/>
      <c r="M46" s="179"/>
      <c r="N46" s="181"/>
      <c r="O46" s="176"/>
      <c r="P46" s="177"/>
      <c r="Q46" s="176"/>
    </row>
    <row r="47" spans="1:17" ht="18" x14ac:dyDescent="0.25">
      <c r="A47" s="178"/>
      <c r="B47" s="136" t="s">
        <v>115</v>
      </c>
      <c r="C47" s="171" t="s">
        <v>115</v>
      </c>
      <c r="D47" s="136"/>
      <c r="E47" s="171" t="s">
        <v>30</v>
      </c>
      <c r="F47" s="171" t="s">
        <v>32</v>
      </c>
      <c r="G47" s="178"/>
      <c r="H47" s="52">
        <v>2</v>
      </c>
      <c r="I47" s="23">
        <v>2</v>
      </c>
      <c r="J47" s="173">
        <v>2</v>
      </c>
      <c r="K47" s="52"/>
      <c r="L47" s="23"/>
      <c r="M47" s="52"/>
      <c r="N47" s="22" t="s">
        <v>49</v>
      </c>
      <c r="O47" s="176"/>
      <c r="P47" s="175">
        <f>+P48+P49</f>
        <v>102815.85</v>
      </c>
      <c r="Q47" s="174">
        <f>+Q48+Q49</f>
        <v>57049.14</v>
      </c>
    </row>
    <row r="48" spans="1:17" ht="18" x14ac:dyDescent="0.25">
      <c r="A48" s="178"/>
      <c r="B48" s="172"/>
      <c r="C48" s="178"/>
      <c r="D48" s="172"/>
      <c r="E48" s="178"/>
      <c r="F48" s="178"/>
      <c r="G48" s="178">
        <v>9995</v>
      </c>
      <c r="H48" s="179">
        <v>2</v>
      </c>
      <c r="I48" s="24">
        <v>2</v>
      </c>
      <c r="J48" s="180">
        <v>2</v>
      </c>
      <c r="K48" s="179">
        <v>1</v>
      </c>
      <c r="L48" s="24">
        <v>0</v>
      </c>
      <c r="M48" s="179">
        <v>1</v>
      </c>
      <c r="N48" s="181" t="s">
        <v>50</v>
      </c>
      <c r="O48" s="176"/>
      <c r="P48" s="177">
        <f>37170+36125.36</f>
        <v>73295.360000000001</v>
      </c>
      <c r="Q48" s="176">
        <v>33894</v>
      </c>
    </row>
    <row r="49" spans="1:17" ht="18" x14ac:dyDescent="0.25">
      <c r="A49" s="178"/>
      <c r="B49" s="172"/>
      <c r="C49" s="178"/>
      <c r="D49" s="172"/>
      <c r="E49" s="178"/>
      <c r="F49" s="178"/>
      <c r="G49" s="178">
        <v>9995</v>
      </c>
      <c r="H49" s="179">
        <v>2</v>
      </c>
      <c r="I49" s="24">
        <v>2</v>
      </c>
      <c r="J49" s="180">
        <v>2</v>
      </c>
      <c r="K49" s="179">
        <v>2</v>
      </c>
      <c r="L49" s="24">
        <v>0</v>
      </c>
      <c r="M49" s="179">
        <v>1</v>
      </c>
      <c r="N49" s="181" t="s">
        <v>51</v>
      </c>
      <c r="O49" s="176"/>
      <c r="P49" s="177">
        <f>19824+5525.35+4171.14</f>
        <v>29520.489999999998</v>
      </c>
      <c r="Q49" s="176">
        <f>18984+4171.14</f>
        <v>23155.14</v>
      </c>
    </row>
    <row r="50" spans="1:17" ht="18" x14ac:dyDescent="0.25">
      <c r="A50" s="178"/>
      <c r="B50" s="172"/>
      <c r="C50" s="178"/>
      <c r="D50" s="172"/>
      <c r="E50" s="178"/>
      <c r="F50" s="178"/>
      <c r="G50" s="178"/>
      <c r="H50" s="179"/>
      <c r="I50" s="24"/>
      <c r="J50" s="180"/>
      <c r="K50" s="179"/>
      <c r="L50" s="24"/>
      <c r="M50" s="179"/>
      <c r="N50" s="181"/>
      <c r="O50" s="176"/>
      <c r="P50" s="177"/>
      <c r="Q50" s="176"/>
    </row>
    <row r="51" spans="1:17" ht="18" x14ac:dyDescent="0.25">
      <c r="A51" s="178"/>
      <c r="B51" s="172"/>
      <c r="C51" s="178"/>
      <c r="D51" s="172"/>
      <c r="E51" s="178"/>
      <c r="F51" s="178"/>
      <c r="G51" s="178"/>
      <c r="H51" s="52">
        <v>2</v>
      </c>
      <c r="I51" s="23">
        <v>2</v>
      </c>
      <c r="J51" s="173">
        <v>3</v>
      </c>
      <c r="K51" s="179"/>
      <c r="L51" s="24"/>
      <c r="M51" s="179"/>
      <c r="N51" s="22" t="s">
        <v>52</v>
      </c>
      <c r="O51" s="176"/>
      <c r="P51" s="175">
        <f>+P52+P53</f>
        <v>57123.47</v>
      </c>
      <c r="Q51" s="174">
        <f>+Q52+Q53</f>
        <v>57123.47</v>
      </c>
    </row>
    <row r="52" spans="1:17" ht="18" x14ac:dyDescent="0.25">
      <c r="A52" s="178"/>
      <c r="B52" s="172"/>
      <c r="C52" s="178"/>
      <c r="D52" s="172"/>
      <c r="E52" s="178"/>
      <c r="F52" s="178"/>
      <c r="G52" s="178">
        <v>9995</v>
      </c>
      <c r="H52" s="179">
        <v>2</v>
      </c>
      <c r="I52" s="24">
        <v>2</v>
      </c>
      <c r="J52" s="180">
        <v>3</v>
      </c>
      <c r="K52" s="179">
        <v>1</v>
      </c>
      <c r="L52" s="24">
        <v>0</v>
      </c>
      <c r="M52" s="179">
        <v>1</v>
      </c>
      <c r="N52" s="181" t="s">
        <v>53</v>
      </c>
      <c r="O52" s="176"/>
      <c r="P52" s="177">
        <f>1000+1000+5600+1000+1400+750+1400+5600+3100+1000+1000+1000+1000+600+1000+1000+1000</f>
        <v>28450</v>
      </c>
      <c r="Q52" s="176">
        <f>1000+1000+5600+1000+1400+750+1400+5600+3100+1000+1000+1000+1000+600+1000+1000+1000</f>
        <v>28450</v>
      </c>
    </row>
    <row r="53" spans="1:17" ht="18" x14ac:dyDescent="0.25">
      <c r="A53" s="178"/>
      <c r="B53" s="172"/>
      <c r="C53" s="178"/>
      <c r="D53" s="172"/>
      <c r="E53" s="178"/>
      <c r="F53" s="178"/>
      <c r="G53" s="178">
        <v>9995</v>
      </c>
      <c r="H53" s="179">
        <v>2</v>
      </c>
      <c r="I53" s="24">
        <v>2</v>
      </c>
      <c r="J53" s="180">
        <v>3</v>
      </c>
      <c r="K53" s="179">
        <v>2</v>
      </c>
      <c r="L53" s="24">
        <v>0</v>
      </c>
      <c r="M53" s="179">
        <v>1</v>
      </c>
      <c r="N53" s="181" t="s">
        <v>118</v>
      </c>
      <c r="O53" s="176"/>
      <c r="P53" s="177">
        <v>28673.47</v>
      </c>
      <c r="Q53" s="176">
        <v>28673.47</v>
      </c>
    </row>
    <row r="54" spans="1:17" ht="18" x14ac:dyDescent="0.25">
      <c r="A54" s="178"/>
      <c r="B54" s="172"/>
      <c r="C54" s="178"/>
      <c r="D54" s="172"/>
      <c r="E54" s="178"/>
      <c r="F54" s="178"/>
      <c r="G54" s="178"/>
      <c r="H54" s="179"/>
      <c r="I54" s="24"/>
      <c r="J54" s="180"/>
      <c r="K54" s="179"/>
      <c r="L54" s="24"/>
      <c r="M54" s="179"/>
      <c r="N54" s="181"/>
      <c r="O54" s="176"/>
      <c r="P54" s="177"/>
      <c r="Q54" s="176"/>
    </row>
    <row r="55" spans="1:17" ht="18" x14ac:dyDescent="0.25">
      <c r="A55" s="178"/>
      <c r="B55" s="172"/>
      <c r="C55" s="178"/>
      <c r="D55" s="172"/>
      <c r="E55" s="178"/>
      <c r="F55" s="178"/>
      <c r="G55" s="178"/>
      <c r="H55" s="179">
        <v>2</v>
      </c>
      <c r="I55" s="24">
        <v>2</v>
      </c>
      <c r="J55" s="180">
        <v>4</v>
      </c>
      <c r="K55" s="179"/>
      <c r="L55" s="24"/>
      <c r="M55" s="179"/>
      <c r="N55" s="22" t="s">
        <v>54</v>
      </c>
      <c r="O55" s="176"/>
      <c r="P55" s="175">
        <f>+P56+P57+P58+P59</f>
        <v>85032.959999999992</v>
      </c>
      <c r="Q55" s="174">
        <f>+Q57+Q58+Q59</f>
        <v>47600</v>
      </c>
    </row>
    <row r="56" spans="1:17" ht="18" x14ac:dyDescent="0.25">
      <c r="A56" s="178"/>
      <c r="B56" s="172"/>
      <c r="C56" s="178"/>
      <c r="D56" s="172"/>
      <c r="E56" s="178"/>
      <c r="F56" s="178"/>
      <c r="G56" s="178">
        <v>9995</v>
      </c>
      <c r="H56" s="179">
        <v>2</v>
      </c>
      <c r="I56" s="24">
        <v>2</v>
      </c>
      <c r="J56" s="180">
        <v>4</v>
      </c>
      <c r="K56" s="179">
        <v>1</v>
      </c>
      <c r="L56" s="24">
        <v>0</v>
      </c>
      <c r="M56" s="179">
        <v>1</v>
      </c>
      <c r="N56" s="22" t="s">
        <v>109</v>
      </c>
      <c r="O56" s="176"/>
      <c r="P56" s="177">
        <v>37432.959999999999</v>
      </c>
      <c r="Q56" s="176"/>
    </row>
    <row r="57" spans="1:17" ht="18" x14ac:dyDescent="0.25">
      <c r="A57" s="178"/>
      <c r="B57" s="172"/>
      <c r="C57" s="178"/>
      <c r="D57" s="172"/>
      <c r="E57" s="178"/>
      <c r="F57" s="178"/>
      <c r="G57" s="178">
        <v>9995</v>
      </c>
      <c r="H57" s="179">
        <v>2</v>
      </c>
      <c r="I57" s="24">
        <v>2</v>
      </c>
      <c r="J57" s="180">
        <v>4</v>
      </c>
      <c r="K57" s="179">
        <v>4</v>
      </c>
      <c r="L57" s="24">
        <v>0</v>
      </c>
      <c r="M57" s="179">
        <v>1</v>
      </c>
      <c r="N57" s="181" t="s">
        <v>55</v>
      </c>
      <c r="O57" s="176"/>
      <c r="P57" s="177">
        <f>60+60+60+60+180</f>
        <v>420</v>
      </c>
      <c r="Q57" s="176">
        <f>60+60+60+60+180</f>
        <v>420</v>
      </c>
    </row>
    <row r="58" spans="1:17" ht="18" x14ac:dyDescent="0.25">
      <c r="A58" s="178"/>
      <c r="B58" s="172"/>
      <c r="C58" s="178"/>
      <c r="D58" s="172"/>
      <c r="E58" s="178"/>
      <c r="F58" s="178"/>
      <c r="G58" s="178">
        <v>9995</v>
      </c>
      <c r="H58" s="179">
        <v>2</v>
      </c>
      <c r="I58" s="24">
        <v>2</v>
      </c>
      <c r="J58" s="180">
        <v>4</v>
      </c>
      <c r="K58" s="179">
        <v>3</v>
      </c>
      <c r="L58" s="24">
        <v>0</v>
      </c>
      <c r="M58" s="179">
        <v>1</v>
      </c>
      <c r="N58" s="181" t="s">
        <v>119</v>
      </c>
      <c r="O58" s="176"/>
      <c r="P58" s="177">
        <f>17000+30000</f>
        <v>47000</v>
      </c>
      <c r="Q58" s="176">
        <f>17000+30000</f>
        <v>47000</v>
      </c>
    </row>
    <row r="59" spans="1:17" ht="18" x14ac:dyDescent="0.25">
      <c r="A59" s="178"/>
      <c r="B59" s="172"/>
      <c r="C59" s="178"/>
      <c r="D59" s="172"/>
      <c r="E59" s="178"/>
      <c r="F59" s="178"/>
      <c r="G59" s="178">
        <v>9995</v>
      </c>
      <c r="H59" s="179">
        <v>2</v>
      </c>
      <c r="I59" s="24">
        <v>2</v>
      </c>
      <c r="J59" s="180">
        <v>4</v>
      </c>
      <c r="K59" s="179">
        <v>4</v>
      </c>
      <c r="L59" s="24">
        <v>0</v>
      </c>
      <c r="M59" s="179">
        <v>1</v>
      </c>
      <c r="N59" s="181" t="s">
        <v>55</v>
      </c>
      <c r="O59" s="176"/>
      <c r="P59" s="177">
        <v>180</v>
      </c>
      <c r="Q59" s="176">
        <v>180</v>
      </c>
    </row>
    <row r="60" spans="1:17" ht="18" x14ac:dyDescent="0.25">
      <c r="A60" s="178"/>
      <c r="B60" s="172"/>
      <c r="C60" s="178"/>
      <c r="D60" s="172"/>
      <c r="E60" s="178"/>
      <c r="F60" s="178"/>
      <c r="G60" s="178"/>
      <c r="H60" s="179"/>
      <c r="I60" s="24"/>
      <c r="J60" s="180"/>
      <c r="K60" s="179"/>
      <c r="L60" s="24"/>
      <c r="M60" s="179"/>
      <c r="N60" s="181"/>
      <c r="O60" s="176"/>
      <c r="P60" s="177"/>
      <c r="Q60" s="176"/>
    </row>
    <row r="61" spans="1:17" ht="18" x14ac:dyDescent="0.25">
      <c r="A61" s="178"/>
      <c r="B61" s="136" t="s">
        <v>115</v>
      </c>
      <c r="C61" s="171" t="s">
        <v>115</v>
      </c>
      <c r="D61" s="136"/>
      <c r="E61" s="171" t="s">
        <v>30</v>
      </c>
      <c r="F61" s="171" t="s">
        <v>32</v>
      </c>
      <c r="G61" s="178"/>
      <c r="H61" s="52">
        <v>2</v>
      </c>
      <c r="I61" s="23">
        <v>2</v>
      </c>
      <c r="J61" s="173">
        <v>6</v>
      </c>
      <c r="K61" s="52"/>
      <c r="L61" s="23"/>
      <c r="M61" s="52"/>
      <c r="N61" s="22" t="s">
        <v>56</v>
      </c>
      <c r="O61" s="176"/>
      <c r="P61" s="175">
        <f>+P62+P63+P64</f>
        <v>326144.66000000003</v>
      </c>
      <c r="Q61" s="174">
        <f>+Q62+Q63+Q64</f>
        <v>75297.42</v>
      </c>
    </row>
    <row r="62" spans="1:17" ht="18" x14ac:dyDescent="0.25">
      <c r="A62" s="178"/>
      <c r="B62" s="136"/>
      <c r="C62" s="171"/>
      <c r="D62" s="136"/>
      <c r="E62" s="171"/>
      <c r="F62" s="171"/>
      <c r="G62" s="178">
        <v>100</v>
      </c>
      <c r="H62" s="179">
        <v>2</v>
      </c>
      <c r="I62" s="24">
        <v>2</v>
      </c>
      <c r="J62" s="180">
        <v>6</v>
      </c>
      <c r="K62" s="179">
        <v>1</v>
      </c>
      <c r="L62" s="24">
        <v>0</v>
      </c>
      <c r="M62" s="179">
        <v>1</v>
      </c>
      <c r="N62" s="181" t="s">
        <v>57</v>
      </c>
      <c r="O62" s="176"/>
      <c r="P62" s="177">
        <v>3844.03</v>
      </c>
      <c r="Q62" s="176">
        <v>3844.03</v>
      </c>
    </row>
    <row r="63" spans="1:17" ht="18" x14ac:dyDescent="0.25">
      <c r="A63" s="178"/>
      <c r="B63" s="136"/>
      <c r="C63" s="171"/>
      <c r="D63" s="136"/>
      <c r="E63" s="171"/>
      <c r="F63" s="171"/>
      <c r="G63" s="178">
        <v>100</v>
      </c>
      <c r="H63" s="179">
        <v>2</v>
      </c>
      <c r="I63" s="24">
        <v>2</v>
      </c>
      <c r="J63" s="180">
        <v>6</v>
      </c>
      <c r="K63" s="179">
        <v>2</v>
      </c>
      <c r="L63" s="24">
        <v>0</v>
      </c>
      <c r="M63" s="179">
        <v>1</v>
      </c>
      <c r="N63" s="181" t="s">
        <v>120</v>
      </c>
      <c r="O63" s="176"/>
      <c r="P63" s="177">
        <f>19232.5+26680.92</f>
        <v>45913.42</v>
      </c>
      <c r="Q63" s="176">
        <f>18417.56+26680.92</f>
        <v>45098.479999999996</v>
      </c>
    </row>
    <row r="64" spans="1:17" ht="18" x14ac:dyDescent="0.25">
      <c r="A64" s="178"/>
      <c r="B64" s="172"/>
      <c r="C64" s="178"/>
      <c r="D64" s="172"/>
      <c r="E64" s="178"/>
      <c r="F64" s="178"/>
      <c r="G64" s="178">
        <v>100</v>
      </c>
      <c r="H64" s="179">
        <v>2</v>
      </c>
      <c r="I64" s="24">
        <v>2</v>
      </c>
      <c r="J64" s="180">
        <v>6</v>
      </c>
      <c r="K64" s="179">
        <v>3</v>
      </c>
      <c r="L64" s="24">
        <v>0</v>
      </c>
      <c r="M64" s="179">
        <v>1</v>
      </c>
      <c r="N64" s="181" t="s">
        <v>58</v>
      </c>
      <c r="O64" s="176"/>
      <c r="P64" s="177">
        <f>9290.37+9290.37+6021.19+2682.02+249103.26</f>
        <v>276387.21000000002</v>
      </c>
      <c r="Q64" s="176">
        <f>8825.85+8825.85+6021.19+2682.02</f>
        <v>26354.91</v>
      </c>
    </row>
    <row r="65" spans="1:17" ht="18" x14ac:dyDescent="0.25">
      <c r="A65" s="178"/>
      <c r="B65" s="172"/>
      <c r="C65" s="178"/>
      <c r="D65" s="172"/>
      <c r="E65" s="178"/>
      <c r="F65" s="178"/>
      <c r="G65" s="178"/>
      <c r="H65" s="179"/>
      <c r="I65" s="24"/>
      <c r="J65" s="180"/>
      <c r="K65" s="179"/>
      <c r="L65" s="24"/>
      <c r="M65" s="179"/>
      <c r="N65" s="181"/>
      <c r="O65" s="176"/>
      <c r="P65" s="177"/>
      <c r="Q65" s="176"/>
    </row>
    <row r="66" spans="1:17" ht="18" x14ac:dyDescent="0.25">
      <c r="A66" s="178"/>
      <c r="B66" s="172"/>
      <c r="C66" s="178"/>
      <c r="D66" s="172"/>
      <c r="E66" s="178"/>
      <c r="F66" s="178"/>
      <c r="G66" s="178"/>
      <c r="H66" s="179">
        <v>2</v>
      </c>
      <c r="I66" s="24">
        <v>2</v>
      </c>
      <c r="J66" s="180">
        <v>7</v>
      </c>
      <c r="K66" s="179"/>
      <c r="L66" s="24"/>
      <c r="M66" s="179"/>
      <c r="N66" s="22" t="s">
        <v>121</v>
      </c>
      <c r="O66" s="176"/>
      <c r="P66" s="175">
        <f>+P67</f>
        <v>221258.69</v>
      </c>
      <c r="Q66" s="174">
        <f>+Q67</f>
        <v>209157.08</v>
      </c>
    </row>
    <row r="67" spans="1:17" ht="18" x14ac:dyDescent="0.25">
      <c r="A67" s="178"/>
      <c r="B67" s="172"/>
      <c r="C67" s="178"/>
      <c r="D67" s="172"/>
      <c r="E67" s="178"/>
      <c r="F67" s="178"/>
      <c r="G67" s="178">
        <v>9995</v>
      </c>
      <c r="H67" s="179">
        <v>2</v>
      </c>
      <c r="I67" s="24">
        <v>2</v>
      </c>
      <c r="J67" s="180">
        <v>7</v>
      </c>
      <c r="K67" s="179">
        <v>1</v>
      </c>
      <c r="L67" s="24">
        <v>0</v>
      </c>
      <c r="M67" s="179">
        <v>1</v>
      </c>
      <c r="N67" s="181" t="s">
        <v>98</v>
      </c>
      <c r="O67" s="176"/>
      <c r="P67" s="177">
        <v>221258.69</v>
      </c>
      <c r="Q67" s="176">
        <v>209157.08</v>
      </c>
    </row>
    <row r="68" spans="1:17" ht="162" customHeight="1" x14ac:dyDescent="0.25">
      <c r="A68" s="178"/>
      <c r="B68" s="172"/>
      <c r="C68" s="178"/>
      <c r="D68" s="172"/>
      <c r="E68" s="178"/>
      <c r="F68" s="178"/>
      <c r="G68" s="178"/>
      <c r="H68" s="179"/>
      <c r="I68" s="24"/>
      <c r="J68" s="180"/>
      <c r="K68" s="179"/>
      <c r="L68" s="24"/>
      <c r="M68" s="179"/>
      <c r="N68" s="181"/>
      <c r="O68" s="176"/>
      <c r="P68" s="177"/>
      <c r="Q68" s="176"/>
    </row>
    <row r="69" spans="1:17" ht="101.25" customHeight="1" x14ac:dyDescent="0.25">
      <c r="A69" s="178"/>
      <c r="B69" s="136" t="s">
        <v>115</v>
      </c>
      <c r="C69" s="171" t="s">
        <v>115</v>
      </c>
      <c r="D69" s="136"/>
      <c r="E69" s="171" t="s">
        <v>30</v>
      </c>
      <c r="F69" s="171" t="s">
        <v>32</v>
      </c>
      <c r="G69" s="178"/>
      <c r="H69" s="52">
        <v>2</v>
      </c>
      <c r="I69" s="23">
        <v>2</v>
      </c>
      <c r="J69" s="173">
        <v>8</v>
      </c>
      <c r="K69" s="52"/>
      <c r="L69" s="23"/>
      <c r="M69" s="52"/>
      <c r="N69" s="182" t="s">
        <v>59</v>
      </c>
      <c r="O69" s="176"/>
      <c r="P69" s="175">
        <f>+P70+P71+P72+P73+P74</f>
        <v>297731.02</v>
      </c>
      <c r="Q69" s="174">
        <f>+Q70+Q71+Q72+Q73+Q74</f>
        <v>237248.76</v>
      </c>
    </row>
    <row r="70" spans="1:17" ht="40.5" customHeight="1" x14ac:dyDescent="0.25">
      <c r="A70" s="178"/>
      <c r="B70" s="136"/>
      <c r="C70" s="171"/>
      <c r="D70" s="136"/>
      <c r="E70" s="171"/>
      <c r="F70" s="171"/>
      <c r="G70" s="178">
        <v>9995</v>
      </c>
      <c r="H70" s="179">
        <v>2</v>
      </c>
      <c r="I70" s="24">
        <v>2</v>
      </c>
      <c r="J70" s="180">
        <v>8</v>
      </c>
      <c r="K70" s="179">
        <v>2</v>
      </c>
      <c r="L70" s="24">
        <v>0</v>
      </c>
      <c r="M70" s="179">
        <v>1</v>
      </c>
      <c r="N70" s="183" t="s">
        <v>60</v>
      </c>
      <c r="O70" s="176"/>
      <c r="P70" s="177">
        <v>6820.46</v>
      </c>
      <c r="Q70" s="176">
        <v>6820.46</v>
      </c>
    </row>
    <row r="71" spans="1:17" ht="141.75" customHeight="1" x14ac:dyDescent="0.25">
      <c r="A71" s="178"/>
      <c r="B71" s="136"/>
      <c r="C71" s="171"/>
      <c r="D71" s="136"/>
      <c r="E71" s="171"/>
      <c r="F71" s="171"/>
      <c r="G71" s="178">
        <v>9995</v>
      </c>
      <c r="H71" s="179">
        <v>2</v>
      </c>
      <c r="I71" s="24">
        <v>2</v>
      </c>
      <c r="J71" s="180">
        <v>8</v>
      </c>
      <c r="K71" s="179">
        <v>6</v>
      </c>
      <c r="L71" s="24">
        <v>0</v>
      </c>
      <c r="M71" s="179">
        <v>1</v>
      </c>
      <c r="N71" s="183" t="s">
        <v>88</v>
      </c>
      <c r="O71" s="176"/>
      <c r="P71" s="177">
        <f>30090+35000</f>
        <v>65090</v>
      </c>
      <c r="Q71" s="176">
        <f>27438+35000</f>
        <v>62438</v>
      </c>
    </row>
    <row r="72" spans="1:17" ht="202.5" customHeight="1" x14ac:dyDescent="0.25">
      <c r="A72" s="178"/>
      <c r="B72" s="172"/>
      <c r="C72" s="178"/>
      <c r="D72" s="172"/>
      <c r="E72" s="178"/>
      <c r="F72" s="178"/>
      <c r="G72" s="178">
        <v>9995</v>
      </c>
      <c r="H72" s="179">
        <v>2</v>
      </c>
      <c r="I72" s="24">
        <v>2</v>
      </c>
      <c r="J72" s="180">
        <v>8</v>
      </c>
      <c r="K72" s="179">
        <v>7</v>
      </c>
      <c r="L72" s="24">
        <v>0</v>
      </c>
      <c r="M72" s="179">
        <v>1</v>
      </c>
      <c r="N72" s="183" t="s">
        <v>122</v>
      </c>
      <c r="O72" s="176"/>
      <c r="P72" s="177">
        <v>130322.56</v>
      </c>
      <c r="Q72" s="176">
        <v>117290.3</v>
      </c>
    </row>
    <row r="73" spans="1:17" ht="36" x14ac:dyDescent="0.25">
      <c r="A73" s="178"/>
      <c r="B73" s="172"/>
      <c r="C73" s="178"/>
      <c r="D73" s="172"/>
      <c r="E73" s="178"/>
      <c r="F73" s="178"/>
      <c r="G73" s="178">
        <v>9995</v>
      </c>
      <c r="H73" s="179">
        <v>2</v>
      </c>
      <c r="I73" s="24">
        <v>2</v>
      </c>
      <c r="J73" s="180">
        <v>8</v>
      </c>
      <c r="K73" s="179">
        <v>7</v>
      </c>
      <c r="L73" s="24">
        <v>0</v>
      </c>
      <c r="M73" s="179">
        <v>6</v>
      </c>
      <c r="N73" s="183" t="s">
        <v>61</v>
      </c>
      <c r="O73" s="176"/>
      <c r="P73" s="177">
        <v>9440</v>
      </c>
      <c r="Q73" s="176">
        <v>7200</v>
      </c>
    </row>
    <row r="74" spans="1:17" ht="18" x14ac:dyDescent="0.25">
      <c r="A74" s="178"/>
      <c r="B74" s="172"/>
      <c r="C74" s="178"/>
      <c r="D74" s="172"/>
      <c r="E74" s="178"/>
      <c r="F74" s="178"/>
      <c r="G74" s="178">
        <v>9995</v>
      </c>
      <c r="H74" s="179">
        <v>2</v>
      </c>
      <c r="I74" s="24">
        <v>2</v>
      </c>
      <c r="J74" s="180">
        <v>8</v>
      </c>
      <c r="K74" s="179">
        <v>8</v>
      </c>
      <c r="L74" s="24">
        <v>0</v>
      </c>
      <c r="M74" s="179">
        <v>1</v>
      </c>
      <c r="N74" s="183" t="s">
        <v>123</v>
      </c>
      <c r="O74" s="176"/>
      <c r="P74" s="177">
        <f>30000+13500+42558</f>
        <v>86058</v>
      </c>
      <c r="Q74" s="176">
        <f>30000+13500</f>
        <v>43500</v>
      </c>
    </row>
    <row r="75" spans="1:17" ht="18" x14ac:dyDescent="0.25">
      <c r="A75" s="178"/>
      <c r="B75" s="172"/>
      <c r="C75" s="178"/>
      <c r="D75" s="172"/>
      <c r="E75" s="178"/>
      <c r="F75" s="178"/>
      <c r="G75" s="178"/>
      <c r="H75" s="179"/>
      <c r="I75" s="24"/>
      <c r="J75" s="180"/>
      <c r="K75" s="179"/>
      <c r="L75" s="24"/>
      <c r="M75" s="179"/>
      <c r="N75" s="183"/>
      <c r="O75" s="176"/>
      <c r="P75" s="177"/>
      <c r="Q75" s="176"/>
    </row>
    <row r="76" spans="1:17" ht="18" x14ac:dyDescent="0.25">
      <c r="A76" s="178"/>
      <c r="B76" s="136" t="s">
        <v>115</v>
      </c>
      <c r="C76" s="171" t="s">
        <v>115</v>
      </c>
      <c r="D76" s="136"/>
      <c r="E76" s="171" t="s">
        <v>30</v>
      </c>
      <c r="F76" s="171" t="s">
        <v>32</v>
      </c>
      <c r="G76" s="178"/>
      <c r="H76" s="52">
        <v>2</v>
      </c>
      <c r="I76" s="23">
        <v>3</v>
      </c>
      <c r="J76" s="173"/>
      <c r="K76" s="52"/>
      <c r="L76" s="23"/>
      <c r="M76" s="52"/>
      <c r="N76" s="22" t="s">
        <v>62</v>
      </c>
      <c r="O76" s="174">
        <f>+P76-Q76</f>
        <v>1199307.4799999997</v>
      </c>
      <c r="P76" s="175">
        <f>+P78+P82+P85+P89+P93+P100+P103</f>
        <v>1238728.7399999998</v>
      </c>
      <c r="Q76" s="174">
        <f>+Q78+Q85+Q100+Q103</f>
        <v>39421.26</v>
      </c>
    </row>
    <row r="77" spans="1:17" ht="18" x14ac:dyDescent="0.25">
      <c r="A77" s="178"/>
      <c r="B77" s="172"/>
      <c r="C77" s="178"/>
      <c r="D77" s="172"/>
      <c r="E77" s="178"/>
      <c r="F77" s="178"/>
      <c r="G77" s="178"/>
      <c r="H77" s="52"/>
      <c r="I77" s="23"/>
      <c r="J77" s="173"/>
      <c r="K77" s="52"/>
      <c r="L77" s="23"/>
      <c r="M77" s="52"/>
      <c r="N77" s="22"/>
      <c r="O77" s="176"/>
      <c r="P77" s="177"/>
      <c r="Q77" s="176"/>
    </row>
    <row r="78" spans="1:17" ht="18" x14ac:dyDescent="0.25">
      <c r="A78" s="178"/>
      <c r="B78" s="136" t="s">
        <v>115</v>
      </c>
      <c r="C78" s="171" t="s">
        <v>115</v>
      </c>
      <c r="D78" s="136"/>
      <c r="E78" s="171" t="s">
        <v>30</v>
      </c>
      <c r="F78" s="171" t="s">
        <v>32</v>
      </c>
      <c r="G78" s="178"/>
      <c r="H78" s="52">
        <v>2</v>
      </c>
      <c r="I78" s="23">
        <v>3</v>
      </c>
      <c r="J78" s="173">
        <v>1</v>
      </c>
      <c r="K78" s="52"/>
      <c r="L78" s="23"/>
      <c r="M78" s="52"/>
      <c r="N78" s="22" t="s">
        <v>63</v>
      </c>
      <c r="O78" s="176"/>
      <c r="P78" s="175">
        <f>+P79+P80</f>
        <v>63927.5</v>
      </c>
      <c r="Q78" s="174">
        <f>+Q79</f>
        <v>8961.0499999999993</v>
      </c>
    </row>
    <row r="79" spans="1:17" ht="18" x14ac:dyDescent="0.25">
      <c r="A79" s="178"/>
      <c r="B79" s="172"/>
      <c r="C79" s="178"/>
      <c r="D79" s="172"/>
      <c r="E79" s="178"/>
      <c r="F79" s="178"/>
      <c r="G79" s="178">
        <v>9995</v>
      </c>
      <c r="H79" s="179">
        <v>2</v>
      </c>
      <c r="I79" s="24">
        <v>3</v>
      </c>
      <c r="J79" s="180">
        <v>1</v>
      </c>
      <c r="K79" s="179">
        <v>1</v>
      </c>
      <c r="L79" s="24">
        <v>0</v>
      </c>
      <c r="M79" s="179">
        <v>1</v>
      </c>
      <c r="N79" s="181" t="s">
        <v>64</v>
      </c>
      <c r="O79" s="176"/>
      <c r="P79" s="177">
        <f>3740+1050+30130+4171.05</f>
        <v>39091.050000000003</v>
      </c>
      <c r="Q79" s="176">
        <f>3740+1050+4171.05</f>
        <v>8961.0499999999993</v>
      </c>
    </row>
    <row r="80" spans="1:17" ht="18" x14ac:dyDescent="0.25">
      <c r="A80" s="178"/>
      <c r="B80" s="172"/>
      <c r="C80" s="178"/>
      <c r="D80" s="172"/>
      <c r="E80" s="178"/>
      <c r="F80" s="178"/>
      <c r="G80" s="178">
        <v>9995</v>
      </c>
      <c r="H80" s="179">
        <v>2</v>
      </c>
      <c r="I80" s="24">
        <v>3</v>
      </c>
      <c r="J80" s="180">
        <v>1</v>
      </c>
      <c r="K80" s="179">
        <v>3</v>
      </c>
      <c r="L80" s="24">
        <v>0</v>
      </c>
      <c r="M80" s="179">
        <v>1</v>
      </c>
      <c r="N80" s="181" t="s">
        <v>99</v>
      </c>
      <c r="O80" s="176"/>
      <c r="P80" s="177">
        <f>17700+7136.45</f>
        <v>24836.45</v>
      </c>
      <c r="Q80" s="176"/>
    </row>
    <row r="81" spans="1:17" ht="18" x14ac:dyDescent="0.25">
      <c r="A81" s="178"/>
      <c r="B81" s="172"/>
      <c r="C81" s="178"/>
      <c r="D81" s="172"/>
      <c r="E81" s="178"/>
      <c r="F81" s="178"/>
      <c r="G81" s="178"/>
      <c r="H81" s="179"/>
      <c r="I81" s="24"/>
      <c r="J81" s="180"/>
      <c r="K81" s="179"/>
      <c r="L81" s="24"/>
      <c r="M81" s="179"/>
      <c r="N81" s="181"/>
      <c r="O81" s="176"/>
      <c r="P81" s="177"/>
      <c r="Q81" s="176"/>
    </row>
    <row r="82" spans="1:17" ht="18" x14ac:dyDescent="0.25">
      <c r="A82" s="178"/>
      <c r="B82" s="172"/>
      <c r="C82" s="178"/>
      <c r="D82" s="172"/>
      <c r="E82" s="178"/>
      <c r="F82" s="178"/>
      <c r="G82" s="178"/>
      <c r="H82" s="52">
        <v>2</v>
      </c>
      <c r="I82" s="23">
        <v>3</v>
      </c>
      <c r="J82" s="173">
        <v>2</v>
      </c>
      <c r="K82" s="52"/>
      <c r="L82" s="24"/>
      <c r="M82" s="179"/>
      <c r="N82" s="22" t="s">
        <v>65</v>
      </c>
      <c r="O82" s="176"/>
      <c r="P82" s="175">
        <f>+P83</f>
        <v>31860</v>
      </c>
      <c r="Q82" s="174"/>
    </row>
    <row r="83" spans="1:17" ht="18" x14ac:dyDescent="0.25">
      <c r="A83" s="178"/>
      <c r="B83" s="172"/>
      <c r="C83" s="178"/>
      <c r="D83" s="172"/>
      <c r="E83" s="178"/>
      <c r="F83" s="178"/>
      <c r="G83" s="178">
        <v>9995</v>
      </c>
      <c r="H83" s="179">
        <v>2</v>
      </c>
      <c r="I83" s="24">
        <v>3</v>
      </c>
      <c r="J83" s="180">
        <v>2</v>
      </c>
      <c r="K83" s="179">
        <v>1</v>
      </c>
      <c r="L83" s="24">
        <v>0</v>
      </c>
      <c r="M83" s="179">
        <v>1</v>
      </c>
      <c r="N83" s="181" t="s">
        <v>66</v>
      </c>
      <c r="O83" s="176"/>
      <c r="P83" s="177">
        <v>31860</v>
      </c>
      <c r="Q83" s="176"/>
    </row>
    <row r="84" spans="1:17" ht="18" x14ac:dyDescent="0.25">
      <c r="A84" s="178"/>
      <c r="B84" s="172"/>
      <c r="C84" s="178"/>
      <c r="D84" s="172"/>
      <c r="E84" s="178"/>
      <c r="F84" s="178"/>
      <c r="G84" s="178"/>
      <c r="H84" s="179"/>
      <c r="I84" s="24"/>
      <c r="J84" s="180"/>
      <c r="K84" s="179"/>
      <c r="L84" s="24"/>
      <c r="M84" s="179"/>
      <c r="N84" s="181"/>
      <c r="O84" s="176"/>
      <c r="P84" s="177"/>
      <c r="Q84" s="176"/>
    </row>
    <row r="85" spans="1:17" ht="18" x14ac:dyDescent="0.25">
      <c r="A85" s="178"/>
      <c r="B85" s="172"/>
      <c r="C85" s="178"/>
      <c r="D85" s="172"/>
      <c r="E85" s="178"/>
      <c r="F85" s="178"/>
      <c r="G85" s="178"/>
      <c r="H85" s="52">
        <v>2</v>
      </c>
      <c r="I85" s="23">
        <v>3</v>
      </c>
      <c r="J85" s="173">
        <v>3</v>
      </c>
      <c r="K85" s="179"/>
      <c r="L85" s="24"/>
      <c r="M85" s="179"/>
      <c r="N85" s="22" t="s">
        <v>67</v>
      </c>
      <c r="O85" s="176"/>
      <c r="P85" s="175">
        <f>+P86+P87</f>
        <v>26808.1</v>
      </c>
      <c r="Q85" s="174">
        <f>+Q86+Q87</f>
        <v>10052.1</v>
      </c>
    </row>
    <row r="86" spans="1:17" ht="18" x14ac:dyDescent="0.25">
      <c r="A86" s="178"/>
      <c r="B86" s="172"/>
      <c r="C86" s="178"/>
      <c r="D86" s="172"/>
      <c r="E86" s="178"/>
      <c r="F86" s="178"/>
      <c r="G86" s="178">
        <v>9995</v>
      </c>
      <c r="H86" s="179">
        <v>2</v>
      </c>
      <c r="I86" s="24">
        <v>3</v>
      </c>
      <c r="J86" s="180">
        <v>3</v>
      </c>
      <c r="K86" s="179">
        <v>2</v>
      </c>
      <c r="L86" s="24">
        <v>0</v>
      </c>
      <c r="M86" s="179">
        <v>1</v>
      </c>
      <c r="N86" s="181" t="s">
        <v>68</v>
      </c>
      <c r="O86" s="176"/>
      <c r="P86" s="177">
        <f>260+16756+4171.05</f>
        <v>21187.05</v>
      </c>
      <c r="Q86" s="176">
        <f>260+4171.05</f>
        <v>4431.05</v>
      </c>
    </row>
    <row r="87" spans="1:17" ht="18" x14ac:dyDescent="0.25">
      <c r="A87" s="178"/>
      <c r="B87" s="172"/>
      <c r="C87" s="178"/>
      <c r="D87" s="172"/>
      <c r="E87" s="178"/>
      <c r="F87" s="178"/>
      <c r="G87" s="178">
        <v>9995</v>
      </c>
      <c r="H87" s="179">
        <v>2</v>
      </c>
      <c r="I87" s="24">
        <v>3</v>
      </c>
      <c r="J87" s="180">
        <v>3</v>
      </c>
      <c r="K87" s="179">
        <v>4</v>
      </c>
      <c r="L87" s="24">
        <v>0</v>
      </c>
      <c r="M87" s="179">
        <v>1</v>
      </c>
      <c r="N87" s="181" t="s">
        <v>69</v>
      </c>
      <c r="O87" s="176"/>
      <c r="P87" s="177">
        <f>1450+4171.05</f>
        <v>5621.05</v>
      </c>
      <c r="Q87" s="176">
        <f>1450+4171.05</f>
        <v>5621.05</v>
      </c>
    </row>
    <row r="88" spans="1:17" ht="18" x14ac:dyDescent="0.25">
      <c r="A88" s="178"/>
      <c r="B88" s="172"/>
      <c r="C88" s="178"/>
      <c r="D88" s="172"/>
      <c r="E88" s="178"/>
      <c r="F88" s="178"/>
      <c r="G88" s="178"/>
      <c r="H88" s="179"/>
      <c r="I88" s="24"/>
      <c r="J88" s="180"/>
      <c r="K88" s="179"/>
      <c r="L88" s="24"/>
      <c r="M88" s="179"/>
      <c r="N88" s="181"/>
      <c r="O88" s="176"/>
      <c r="P88" s="177"/>
      <c r="Q88" s="176"/>
    </row>
    <row r="89" spans="1:17" ht="18" x14ac:dyDescent="0.25">
      <c r="A89" s="178"/>
      <c r="B89" s="136" t="s">
        <v>115</v>
      </c>
      <c r="C89" s="171" t="s">
        <v>115</v>
      </c>
      <c r="D89" s="136"/>
      <c r="E89" s="171" t="s">
        <v>30</v>
      </c>
      <c r="F89" s="171" t="s">
        <v>32</v>
      </c>
      <c r="G89" s="178"/>
      <c r="H89" s="52">
        <v>2</v>
      </c>
      <c r="I89" s="23">
        <v>3</v>
      </c>
      <c r="J89" s="173">
        <v>5</v>
      </c>
      <c r="K89" s="52"/>
      <c r="L89" s="23"/>
      <c r="M89" s="52"/>
      <c r="N89" s="22" t="s">
        <v>70</v>
      </c>
      <c r="O89" s="176"/>
      <c r="P89" s="175">
        <f>+P90+P91</f>
        <v>379226.06999999995</v>
      </c>
      <c r="Q89" s="174"/>
    </row>
    <row r="90" spans="1:17" ht="18" x14ac:dyDescent="0.25">
      <c r="A90" s="178"/>
      <c r="B90" s="136"/>
      <c r="C90" s="171"/>
      <c r="D90" s="136"/>
      <c r="E90" s="171"/>
      <c r="F90" s="171"/>
      <c r="G90" s="178">
        <v>9995</v>
      </c>
      <c r="H90" s="179">
        <v>2</v>
      </c>
      <c r="I90" s="24">
        <v>3</v>
      </c>
      <c r="J90" s="180">
        <v>5</v>
      </c>
      <c r="K90" s="179">
        <v>4</v>
      </c>
      <c r="L90" s="24">
        <v>0</v>
      </c>
      <c r="M90" s="179">
        <v>1</v>
      </c>
      <c r="N90" s="181" t="s">
        <v>102</v>
      </c>
      <c r="O90" s="176"/>
      <c r="P90" s="177">
        <f>63956+7136.36</f>
        <v>71092.36</v>
      </c>
      <c r="Q90" s="176"/>
    </row>
    <row r="91" spans="1:17" ht="18" x14ac:dyDescent="0.25">
      <c r="A91" s="178"/>
      <c r="B91" s="172"/>
      <c r="C91" s="178"/>
      <c r="D91" s="172"/>
      <c r="E91" s="178"/>
      <c r="F91" s="178"/>
      <c r="G91" s="178">
        <v>9995</v>
      </c>
      <c r="H91" s="179">
        <v>2</v>
      </c>
      <c r="I91" s="24">
        <v>3</v>
      </c>
      <c r="J91" s="180">
        <v>5</v>
      </c>
      <c r="K91" s="179">
        <v>5</v>
      </c>
      <c r="L91" s="24">
        <v>0</v>
      </c>
      <c r="M91" s="179">
        <v>1</v>
      </c>
      <c r="N91" s="181" t="s">
        <v>71</v>
      </c>
      <c r="O91" s="176"/>
      <c r="P91" s="177">
        <f>300997.35+7136.36</f>
        <v>308133.70999999996</v>
      </c>
      <c r="Q91" s="176"/>
    </row>
    <row r="92" spans="1:17" ht="18" x14ac:dyDescent="0.25">
      <c r="A92" s="178"/>
      <c r="B92" s="172"/>
      <c r="C92" s="178"/>
      <c r="D92" s="172"/>
      <c r="E92" s="178"/>
      <c r="F92" s="178"/>
      <c r="G92" s="178"/>
      <c r="H92" s="179"/>
      <c r="I92" s="24"/>
      <c r="J92" s="180"/>
      <c r="K92" s="179"/>
      <c r="L92" s="24"/>
      <c r="M92" s="179"/>
      <c r="N92" s="181"/>
      <c r="O92" s="185"/>
      <c r="P92" s="177"/>
      <c r="Q92" s="176"/>
    </row>
    <row r="93" spans="1:17" ht="18" x14ac:dyDescent="0.25">
      <c r="A93" s="178"/>
      <c r="B93" s="172"/>
      <c r="C93" s="178"/>
      <c r="D93" s="172"/>
      <c r="E93" s="178"/>
      <c r="F93" s="178"/>
      <c r="G93" s="178"/>
      <c r="H93" s="52">
        <v>2</v>
      </c>
      <c r="I93" s="23">
        <v>3</v>
      </c>
      <c r="J93" s="173">
        <v>6</v>
      </c>
      <c r="K93" s="52"/>
      <c r="L93" s="24"/>
      <c r="M93" s="179"/>
      <c r="N93" s="22" t="s">
        <v>124</v>
      </c>
      <c r="O93" s="185"/>
      <c r="P93" s="174">
        <f>+P94</f>
        <v>62360.36</v>
      </c>
      <c r="Q93" s="174"/>
    </row>
    <row r="94" spans="1:17" ht="18" x14ac:dyDescent="0.25">
      <c r="A94" s="178"/>
      <c r="B94" s="172"/>
      <c r="C94" s="178"/>
      <c r="D94" s="172"/>
      <c r="E94" s="178"/>
      <c r="F94" s="178"/>
      <c r="G94" s="178">
        <v>9995</v>
      </c>
      <c r="H94" s="179">
        <v>2</v>
      </c>
      <c r="I94" s="24">
        <v>3</v>
      </c>
      <c r="J94" s="180">
        <v>6</v>
      </c>
      <c r="K94" s="179">
        <v>3</v>
      </c>
      <c r="L94" s="24">
        <v>0</v>
      </c>
      <c r="M94" s="179">
        <v>1</v>
      </c>
      <c r="N94" s="181" t="s">
        <v>72</v>
      </c>
      <c r="O94" s="185"/>
      <c r="P94" s="176">
        <f>55224+7136.36</f>
        <v>62360.36</v>
      </c>
      <c r="Q94" s="176"/>
    </row>
    <row r="95" spans="1:17" ht="18.75" thickBot="1" x14ac:dyDescent="0.3">
      <c r="A95" s="186"/>
      <c r="B95" s="187"/>
      <c r="C95" s="186"/>
      <c r="D95" s="187"/>
      <c r="E95" s="186"/>
      <c r="F95" s="187"/>
      <c r="G95" s="186"/>
      <c r="H95" s="188"/>
      <c r="I95" s="189"/>
      <c r="J95" s="190"/>
      <c r="K95" s="188"/>
      <c r="L95" s="189"/>
      <c r="M95" s="188"/>
      <c r="N95" s="191"/>
      <c r="O95" s="192"/>
      <c r="P95" s="193"/>
      <c r="Q95" s="193"/>
    </row>
    <row r="96" spans="1:17" ht="18" x14ac:dyDescent="0.25">
      <c r="A96" s="172"/>
      <c r="B96" s="172"/>
      <c r="C96" s="172"/>
      <c r="D96" s="172"/>
      <c r="E96" s="172"/>
      <c r="F96" s="172"/>
      <c r="G96" s="172"/>
      <c r="H96" s="179"/>
      <c r="I96" s="179"/>
      <c r="J96" s="179"/>
      <c r="K96" s="179"/>
      <c r="L96" s="179"/>
      <c r="M96" s="179"/>
      <c r="N96" s="179"/>
      <c r="O96" s="177"/>
      <c r="P96" s="177"/>
      <c r="Q96" s="177"/>
    </row>
    <row r="97" spans="1:17" ht="18.75" thickBot="1" x14ac:dyDescent="0.3">
      <c r="A97" s="187"/>
      <c r="B97" s="187"/>
      <c r="C97" s="187"/>
      <c r="D97" s="187"/>
      <c r="E97" s="187"/>
      <c r="F97" s="187"/>
      <c r="G97" s="187"/>
      <c r="H97" s="188"/>
      <c r="I97" s="188"/>
      <c r="J97" s="188"/>
      <c r="K97" s="188"/>
      <c r="L97" s="188"/>
      <c r="M97" s="188"/>
      <c r="N97" s="188"/>
      <c r="O97" s="194"/>
      <c r="P97" s="194"/>
      <c r="Q97" s="194"/>
    </row>
    <row r="98" spans="1:17" ht="18" x14ac:dyDescent="0.25">
      <c r="A98" s="178"/>
      <c r="B98" s="172"/>
      <c r="C98" s="178"/>
      <c r="D98" s="172"/>
      <c r="E98" s="178"/>
      <c r="F98" s="172"/>
      <c r="G98" s="178"/>
      <c r="H98" s="179"/>
      <c r="I98" s="24"/>
      <c r="J98" s="180"/>
      <c r="K98" s="179"/>
      <c r="L98" s="24"/>
      <c r="M98" s="179"/>
      <c r="N98" s="181"/>
      <c r="O98" s="185"/>
      <c r="P98" s="176"/>
      <c r="Q98" s="176"/>
    </row>
    <row r="99" spans="1:17" ht="18" x14ac:dyDescent="0.25">
      <c r="A99" s="178"/>
      <c r="B99" s="172"/>
      <c r="C99" s="178"/>
      <c r="D99" s="172"/>
      <c r="E99" s="178"/>
      <c r="F99" s="172"/>
      <c r="G99" s="178"/>
      <c r="H99" s="179"/>
      <c r="I99" s="24"/>
      <c r="J99" s="180"/>
      <c r="K99" s="179"/>
      <c r="L99" s="24"/>
      <c r="M99" s="179"/>
      <c r="N99" s="181"/>
      <c r="O99" s="185"/>
      <c r="P99" s="176"/>
      <c r="Q99" s="176"/>
    </row>
    <row r="100" spans="1:17" ht="54" x14ac:dyDescent="0.25">
      <c r="A100" s="178"/>
      <c r="B100" s="136" t="s">
        <v>115</v>
      </c>
      <c r="C100" s="171" t="s">
        <v>115</v>
      </c>
      <c r="D100" s="135"/>
      <c r="E100" s="171" t="s">
        <v>30</v>
      </c>
      <c r="F100" s="136" t="s">
        <v>32</v>
      </c>
      <c r="G100" s="178"/>
      <c r="H100" s="22">
        <v>2</v>
      </c>
      <c r="I100" s="23">
        <v>3</v>
      </c>
      <c r="J100" s="173">
        <v>7</v>
      </c>
      <c r="K100" s="52"/>
      <c r="L100" s="23"/>
      <c r="M100" s="52"/>
      <c r="N100" s="195" t="s">
        <v>125</v>
      </c>
      <c r="O100" s="185"/>
      <c r="P100" s="196">
        <f>+P101</f>
        <v>428566.58</v>
      </c>
      <c r="Q100" s="197">
        <f>+Q101</f>
        <v>4500</v>
      </c>
    </row>
    <row r="101" spans="1:17" ht="18" x14ac:dyDescent="0.25">
      <c r="A101" s="178"/>
      <c r="B101" s="172"/>
      <c r="C101" s="178"/>
      <c r="D101" s="198"/>
      <c r="E101" s="178"/>
      <c r="F101" s="172"/>
      <c r="G101" s="178">
        <v>9995</v>
      </c>
      <c r="H101" s="181">
        <v>2</v>
      </c>
      <c r="I101" s="24">
        <v>3</v>
      </c>
      <c r="J101" s="180">
        <v>7</v>
      </c>
      <c r="K101" s="179">
        <v>1</v>
      </c>
      <c r="L101" s="24">
        <v>0</v>
      </c>
      <c r="M101" s="179">
        <v>1</v>
      </c>
      <c r="N101" s="24" t="s">
        <v>73</v>
      </c>
      <c r="O101" s="185"/>
      <c r="P101" s="176">
        <f>2000+2500+424066.58</f>
        <v>428566.58</v>
      </c>
      <c r="Q101" s="176">
        <f>2000+2500</f>
        <v>4500</v>
      </c>
    </row>
    <row r="102" spans="1:17" ht="18" x14ac:dyDescent="0.25">
      <c r="A102" s="178"/>
      <c r="B102" s="172"/>
      <c r="C102" s="178"/>
      <c r="D102" s="198"/>
      <c r="E102" s="178"/>
      <c r="F102" s="172"/>
      <c r="G102" s="178"/>
      <c r="H102" s="181"/>
      <c r="I102" s="24"/>
      <c r="J102" s="180"/>
      <c r="K102" s="179"/>
      <c r="L102" s="24"/>
      <c r="M102" s="179"/>
      <c r="N102" s="24"/>
      <c r="O102" s="185"/>
      <c r="P102" s="176"/>
      <c r="Q102" s="176"/>
    </row>
    <row r="103" spans="1:17" ht="18" x14ac:dyDescent="0.25">
      <c r="A103" s="178"/>
      <c r="B103" s="136" t="s">
        <v>115</v>
      </c>
      <c r="C103" s="171" t="s">
        <v>115</v>
      </c>
      <c r="D103" s="135"/>
      <c r="E103" s="171" t="s">
        <v>30</v>
      </c>
      <c r="F103" s="136" t="s">
        <v>32</v>
      </c>
      <c r="G103" s="178"/>
      <c r="H103" s="22">
        <v>2</v>
      </c>
      <c r="I103" s="23">
        <v>3</v>
      </c>
      <c r="J103" s="173">
        <v>9</v>
      </c>
      <c r="K103" s="52"/>
      <c r="L103" s="23"/>
      <c r="M103" s="52"/>
      <c r="N103" s="23" t="s">
        <v>74</v>
      </c>
      <c r="O103" s="185"/>
      <c r="P103" s="196">
        <f>+P104+P105+P107+P106</f>
        <v>245980.13</v>
      </c>
      <c r="Q103" s="196">
        <f>+Q105+Q107+Q106</f>
        <v>15908.11</v>
      </c>
    </row>
    <row r="104" spans="1:17" ht="18" x14ac:dyDescent="0.25">
      <c r="A104" s="178"/>
      <c r="B104" s="136"/>
      <c r="C104" s="171"/>
      <c r="D104" s="135"/>
      <c r="E104" s="171"/>
      <c r="F104" s="136"/>
      <c r="G104" s="178">
        <v>9995</v>
      </c>
      <c r="H104" s="181">
        <v>2</v>
      </c>
      <c r="I104" s="24">
        <v>3</v>
      </c>
      <c r="J104" s="180">
        <v>9</v>
      </c>
      <c r="K104" s="179">
        <v>1</v>
      </c>
      <c r="L104" s="24">
        <v>0</v>
      </c>
      <c r="M104" s="179">
        <v>1</v>
      </c>
      <c r="N104" s="24" t="s">
        <v>110</v>
      </c>
      <c r="O104" s="185"/>
      <c r="P104" s="176">
        <v>208662.94</v>
      </c>
      <c r="Q104" s="176"/>
    </row>
    <row r="105" spans="1:17" ht="263.25" customHeight="1" x14ac:dyDescent="0.25">
      <c r="A105" s="178"/>
      <c r="B105" s="136"/>
      <c r="C105" s="171"/>
      <c r="D105" s="135"/>
      <c r="E105" s="171"/>
      <c r="F105" s="136"/>
      <c r="G105" s="178">
        <v>9995</v>
      </c>
      <c r="H105" s="181">
        <v>2</v>
      </c>
      <c r="I105" s="24">
        <v>3</v>
      </c>
      <c r="J105" s="180">
        <v>9</v>
      </c>
      <c r="K105" s="179">
        <v>2</v>
      </c>
      <c r="L105" s="24">
        <v>0</v>
      </c>
      <c r="M105" s="179">
        <v>1</v>
      </c>
      <c r="N105" s="24" t="s">
        <v>126</v>
      </c>
      <c r="O105" s="185"/>
      <c r="P105" s="176">
        <f>1144.6+7136.36</f>
        <v>8280.9599999999991</v>
      </c>
      <c r="Q105" s="176">
        <v>1144.5999999999999</v>
      </c>
    </row>
    <row r="106" spans="1:17" ht="18" x14ac:dyDescent="0.25">
      <c r="A106" s="178"/>
      <c r="B106" s="136"/>
      <c r="C106" s="171"/>
      <c r="D106" s="135"/>
      <c r="E106" s="171"/>
      <c r="F106" s="136"/>
      <c r="G106" s="178">
        <v>9995</v>
      </c>
      <c r="H106" s="181">
        <v>2</v>
      </c>
      <c r="I106" s="24">
        <v>3</v>
      </c>
      <c r="J106" s="180">
        <v>9</v>
      </c>
      <c r="K106" s="179">
        <v>6</v>
      </c>
      <c r="L106" s="24">
        <v>0</v>
      </c>
      <c r="M106" s="179">
        <v>1</v>
      </c>
      <c r="N106" s="24" t="s">
        <v>75</v>
      </c>
      <c r="O106" s="185"/>
      <c r="P106" s="176">
        <f>2592.46+4171.05+7136.36</f>
        <v>13899.869999999999</v>
      </c>
      <c r="Q106" s="176">
        <f>2592.46+4171.05</f>
        <v>6763.51</v>
      </c>
    </row>
    <row r="107" spans="1:17" ht="18" x14ac:dyDescent="0.25">
      <c r="A107" s="178"/>
      <c r="B107" s="136"/>
      <c r="C107" s="171"/>
      <c r="D107" s="135"/>
      <c r="E107" s="171"/>
      <c r="F107" s="136"/>
      <c r="G107" s="178">
        <v>9995</v>
      </c>
      <c r="H107" s="181">
        <v>2</v>
      </c>
      <c r="I107" s="24">
        <v>3</v>
      </c>
      <c r="J107" s="180">
        <v>9</v>
      </c>
      <c r="K107" s="179">
        <v>9</v>
      </c>
      <c r="L107" s="24">
        <v>0</v>
      </c>
      <c r="M107" s="179">
        <v>1</v>
      </c>
      <c r="N107" s="24" t="s">
        <v>127</v>
      </c>
      <c r="O107" s="185"/>
      <c r="P107" s="176">
        <f>5000+3000+7136.36</f>
        <v>15136.36</v>
      </c>
      <c r="Q107" s="176">
        <f>5000+3000</f>
        <v>8000</v>
      </c>
    </row>
    <row r="108" spans="1:17" ht="18" x14ac:dyDescent="0.25">
      <c r="A108" s="178"/>
      <c r="B108" s="172"/>
      <c r="C108" s="178"/>
      <c r="D108" s="198"/>
      <c r="E108" s="178"/>
      <c r="F108" s="172"/>
      <c r="G108" s="178"/>
      <c r="H108" s="181"/>
      <c r="I108" s="24"/>
      <c r="J108" s="180"/>
      <c r="K108" s="179"/>
      <c r="L108" s="24"/>
      <c r="M108" s="179"/>
      <c r="N108" s="24"/>
      <c r="O108" s="185"/>
      <c r="P108" s="176"/>
      <c r="Q108" s="176"/>
    </row>
    <row r="109" spans="1:17" ht="18" x14ac:dyDescent="0.25">
      <c r="A109" s="178"/>
      <c r="B109" s="172"/>
      <c r="C109" s="178"/>
      <c r="D109" s="198"/>
      <c r="E109" s="178"/>
      <c r="F109" s="172"/>
      <c r="G109" s="178"/>
      <c r="H109" s="22">
        <v>2</v>
      </c>
      <c r="I109" s="23">
        <v>4</v>
      </c>
      <c r="J109" s="173"/>
      <c r="K109" s="52"/>
      <c r="L109" s="23"/>
      <c r="M109" s="52"/>
      <c r="N109" s="23" t="s">
        <v>76</v>
      </c>
      <c r="O109" s="199">
        <f>+P109-Q109</f>
        <v>0</v>
      </c>
      <c r="P109" s="174">
        <f>+P111</f>
        <v>543396.87</v>
      </c>
      <c r="Q109" s="174">
        <f>+Q111</f>
        <v>543396.87</v>
      </c>
    </row>
    <row r="110" spans="1:17" ht="18" x14ac:dyDescent="0.25">
      <c r="A110" s="178"/>
      <c r="B110" s="172"/>
      <c r="C110" s="178"/>
      <c r="D110" s="198"/>
      <c r="E110" s="178"/>
      <c r="F110" s="172"/>
      <c r="G110" s="178"/>
      <c r="H110" s="181"/>
      <c r="I110" s="24"/>
      <c r="J110" s="180"/>
      <c r="K110" s="179"/>
      <c r="L110" s="24"/>
      <c r="M110" s="179"/>
      <c r="N110" s="24"/>
      <c r="O110" s="185"/>
      <c r="P110" s="176"/>
      <c r="Q110" s="176"/>
    </row>
    <row r="111" spans="1:17" ht="54" x14ac:dyDescent="0.25">
      <c r="A111" s="178"/>
      <c r="B111" s="172"/>
      <c r="C111" s="178"/>
      <c r="D111" s="198"/>
      <c r="E111" s="178"/>
      <c r="F111" s="172"/>
      <c r="G111" s="178"/>
      <c r="H111" s="22">
        <v>2</v>
      </c>
      <c r="I111" s="23">
        <v>4</v>
      </c>
      <c r="J111" s="173">
        <v>4</v>
      </c>
      <c r="K111" s="52"/>
      <c r="L111" s="23"/>
      <c r="M111" s="52"/>
      <c r="N111" s="200" t="s">
        <v>128</v>
      </c>
      <c r="O111" s="199"/>
      <c r="P111" s="174">
        <f>+P112</f>
        <v>543396.87</v>
      </c>
      <c r="Q111" s="174">
        <f>+Q112</f>
        <v>543396.87</v>
      </c>
    </row>
    <row r="112" spans="1:17" ht="18" x14ac:dyDescent="0.25">
      <c r="A112" s="178"/>
      <c r="B112" s="172"/>
      <c r="C112" s="178"/>
      <c r="D112" s="198"/>
      <c r="E112" s="178"/>
      <c r="F112" s="172"/>
      <c r="G112" s="178">
        <v>9995</v>
      </c>
      <c r="H112" s="181">
        <v>2</v>
      </c>
      <c r="I112" s="24">
        <v>4</v>
      </c>
      <c r="J112" s="180">
        <v>4</v>
      </c>
      <c r="K112" s="179">
        <v>1</v>
      </c>
      <c r="L112" s="24">
        <v>0</v>
      </c>
      <c r="M112" s="179">
        <v>2</v>
      </c>
      <c r="N112" s="24" t="s">
        <v>129</v>
      </c>
      <c r="O112" s="185"/>
      <c r="P112" s="176">
        <v>543396.87</v>
      </c>
      <c r="Q112" s="176">
        <v>543396.87</v>
      </c>
    </row>
    <row r="113" spans="1:17" ht="18" x14ac:dyDescent="0.25">
      <c r="A113" s="178"/>
      <c r="B113" s="172"/>
      <c r="C113" s="178"/>
      <c r="D113" s="198"/>
      <c r="E113" s="178"/>
      <c r="F113" s="172"/>
      <c r="G113" s="178"/>
      <c r="H113" s="181"/>
      <c r="I113" s="24"/>
      <c r="J113" s="180"/>
      <c r="K113" s="179"/>
      <c r="L113" s="24"/>
      <c r="M113" s="179"/>
      <c r="N113" s="24"/>
      <c r="O113" s="185"/>
      <c r="P113" s="176"/>
      <c r="Q113" s="176"/>
    </row>
    <row r="114" spans="1:17" ht="18" x14ac:dyDescent="0.25">
      <c r="A114" s="178">
        <v>11</v>
      </c>
      <c r="B114" s="136" t="s">
        <v>115</v>
      </c>
      <c r="C114" s="171" t="s">
        <v>115</v>
      </c>
      <c r="D114" s="198">
        <v>0.1</v>
      </c>
      <c r="E114" s="171" t="s">
        <v>30</v>
      </c>
      <c r="F114" s="136" t="s">
        <v>32</v>
      </c>
      <c r="G114" s="178"/>
      <c r="H114" s="22">
        <v>2</v>
      </c>
      <c r="I114" s="23">
        <v>6</v>
      </c>
      <c r="J114" s="173"/>
      <c r="K114" s="52"/>
      <c r="L114" s="23"/>
      <c r="M114" s="52"/>
      <c r="N114" s="23" t="s">
        <v>77</v>
      </c>
      <c r="O114" s="199">
        <f>+P114-Q114</f>
        <v>72229.800000000047</v>
      </c>
      <c r="P114" s="174">
        <f>+P116+P119+P122</f>
        <v>1254885.4099999999</v>
      </c>
      <c r="Q114" s="174">
        <f>+Q116+Q122</f>
        <v>1182655.6099999999</v>
      </c>
    </row>
    <row r="115" spans="1:17" ht="18" x14ac:dyDescent="0.25">
      <c r="A115" s="178"/>
      <c r="B115" s="136"/>
      <c r="C115" s="171"/>
      <c r="D115" s="198"/>
      <c r="E115" s="171"/>
      <c r="F115" s="136"/>
      <c r="G115" s="178"/>
      <c r="H115" s="22"/>
      <c r="I115" s="23"/>
      <c r="J115" s="173"/>
      <c r="K115" s="52"/>
      <c r="L115" s="23"/>
      <c r="M115" s="52"/>
      <c r="N115" s="23"/>
      <c r="O115" s="199"/>
      <c r="P115" s="174"/>
      <c r="Q115" s="174"/>
    </row>
    <row r="116" spans="1:17" ht="18" x14ac:dyDescent="0.25">
      <c r="A116" s="178"/>
      <c r="B116" s="136"/>
      <c r="C116" s="171"/>
      <c r="D116" s="198"/>
      <c r="E116" s="171"/>
      <c r="F116" s="136"/>
      <c r="G116" s="178"/>
      <c r="H116" s="22">
        <v>2</v>
      </c>
      <c r="I116" s="23">
        <v>6</v>
      </c>
      <c r="J116" s="173">
        <v>1</v>
      </c>
      <c r="K116" s="52"/>
      <c r="L116" s="23"/>
      <c r="M116" s="52"/>
      <c r="N116" s="23" t="s">
        <v>78</v>
      </c>
      <c r="O116" s="199"/>
      <c r="P116" s="174">
        <f>+P117</f>
        <v>30406.48</v>
      </c>
      <c r="Q116" s="174">
        <f>+Q117</f>
        <v>29008.22</v>
      </c>
    </row>
    <row r="117" spans="1:17" ht="18" x14ac:dyDescent="0.25">
      <c r="A117" s="178"/>
      <c r="B117" s="136"/>
      <c r="C117" s="171"/>
      <c r="D117" s="198"/>
      <c r="E117" s="171"/>
      <c r="F117" s="136"/>
      <c r="G117" s="178">
        <v>9995</v>
      </c>
      <c r="H117" s="181">
        <v>2</v>
      </c>
      <c r="I117" s="24">
        <v>6</v>
      </c>
      <c r="J117" s="180">
        <v>1</v>
      </c>
      <c r="K117" s="179">
        <v>3</v>
      </c>
      <c r="L117" s="24">
        <v>0</v>
      </c>
      <c r="M117" s="179">
        <v>1</v>
      </c>
      <c r="N117" s="24" t="s">
        <v>130</v>
      </c>
      <c r="O117" s="199"/>
      <c r="P117" s="176">
        <v>30406.48</v>
      </c>
      <c r="Q117" s="176">
        <v>29008.22</v>
      </c>
    </row>
    <row r="118" spans="1:17" ht="18" x14ac:dyDescent="0.25">
      <c r="A118" s="178"/>
      <c r="B118" s="172"/>
      <c r="C118" s="178"/>
      <c r="D118" s="198"/>
      <c r="E118" s="178"/>
      <c r="F118" s="172"/>
      <c r="G118" s="178"/>
      <c r="H118" s="22"/>
      <c r="I118" s="23"/>
      <c r="J118" s="173"/>
      <c r="K118" s="52"/>
      <c r="L118" s="23"/>
      <c r="M118" s="52"/>
      <c r="N118" s="23"/>
      <c r="O118" s="199"/>
      <c r="P118" s="174"/>
      <c r="Q118" s="174"/>
    </row>
    <row r="119" spans="1:17" ht="18" x14ac:dyDescent="0.25">
      <c r="A119" s="178"/>
      <c r="B119" s="172"/>
      <c r="C119" s="178"/>
      <c r="D119" s="198"/>
      <c r="E119" s="178"/>
      <c r="F119" s="172"/>
      <c r="G119" s="178"/>
      <c r="H119" s="181">
        <v>2</v>
      </c>
      <c r="I119" s="23">
        <v>6</v>
      </c>
      <c r="J119" s="173">
        <v>5</v>
      </c>
      <c r="K119" s="52"/>
      <c r="L119" s="23"/>
      <c r="M119" s="23"/>
      <c r="N119" s="23" t="s">
        <v>100</v>
      </c>
      <c r="O119" s="185"/>
      <c r="P119" s="174">
        <f>+P120</f>
        <v>3982.5</v>
      </c>
      <c r="Q119" s="174"/>
    </row>
    <row r="120" spans="1:17" ht="18" x14ac:dyDescent="0.25">
      <c r="A120" s="178"/>
      <c r="B120" s="172"/>
      <c r="C120" s="178"/>
      <c r="D120" s="198"/>
      <c r="E120" s="178"/>
      <c r="F120" s="172"/>
      <c r="G120" s="178">
        <v>9995</v>
      </c>
      <c r="H120" s="181">
        <v>2</v>
      </c>
      <c r="I120" s="24">
        <v>6</v>
      </c>
      <c r="J120" s="180">
        <v>5</v>
      </c>
      <c r="K120" s="179">
        <v>2</v>
      </c>
      <c r="L120" s="24">
        <v>0</v>
      </c>
      <c r="M120" s="179">
        <v>1</v>
      </c>
      <c r="N120" s="24" t="s">
        <v>101</v>
      </c>
      <c r="O120" s="185"/>
      <c r="P120" s="176">
        <v>3982.5</v>
      </c>
      <c r="Q120" s="176"/>
    </row>
    <row r="121" spans="1:17" ht="18" x14ac:dyDescent="0.25">
      <c r="A121" s="178"/>
      <c r="B121" s="172"/>
      <c r="C121" s="178"/>
      <c r="D121" s="198"/>
      <c r="E121" s="178"/>
      <c r="F121" s="172"/>
      <c r="G121" s="178"/>
      <c r="H121" s="181"/>
      <c r="I121" s="24"/>
      <c r="J121" s="180"/>
      <c r="K121" s="179"/>
      <c r="L121" s="24"/>
      <c r="M121" s="179"/>
      <c r="N121" s="24"/>
      <c r="O121" s="185"/>
      <c r="P121" s="176"/>
      <c r="Q121" s="176"/>
    </row>
    <row r="122" spans="1:17" ht="18" x14ac:dyDescent="0.25">
      <c r="A122" s="178"/>
      <c r="B122" s="172"/>
      <c r="C122" s="178"/>
      <c r="D122" s="198"/>
      <c r="E122" s="178"/>
      <c r="F122" s="172"/>
      <c r="G122" s="178"/>
      <c r="H122" s="22">
        <v>2</v>
      </c>
      <c r="I122" s="23">
        <v>6</v>
      </c>
      <c r="J122" s="173">
        <v>6</v>
      </c>
      <c r="K122" s="179"/>
      <c r="L122" s="24"/>
      <c r="M122" s="179"/>
      <c r="N122" s="23" t="s">
        <v>131</v>
      </c>
      <c r="O122" s="185"/>
      <c r="P122" s="174">
        <f>+P123</f>
        <v>1220496.43</v>
      </c>
      <c r="Q122" s="174">
        <f>+Q123</f>
        <v>1153647.3899999999</v>
      </c>
    </row>
    <row r="123" spans="1:17" ht="263.25" customHeight="1" x14ac:dyDescent="0.25">
      <c r="A123" s="178"/>
      <c r="B123" s="172"/>
      <c r="C123" s="178"/>
      <c r="D123" s="198"/>
      <c r="E123" s="178"/>
      <c r="F123" s="172"/>
      <c r="G123" s="178">
        <v>9995</v>
      </c>
      <c r="H123" s="181">
        <v>2</v>
      </c>
      <c r="I123" s="24">
        <v>7</v>
      </c>
      <c r="J123" s="180">
        <v>1</v>
      </c>
      <c r="K123" s="179">
        <v>2</v>
      </c>
      <c r="L123" s="24">
        <v>0</v>
      </c>
      <c r="M123" s="179">
        <v>1</v>
      </c>
      <c r="N123" s="24" t="s">
        <v>132</v>
      </c>
      <c r="O123" s="185"/>
      <c r="P123" s="176">
        <v>1220496.43</v>
      </c>
      <c r="Q123" s="176">
        <v>1153647.3899999999</v>
      </c>
    </row>
    <row r="124" spans="1:17" ht="18.75" thickBot="1" x14ac:dyDescent="0.3">
      <c r="A124" s="178"/>
      <c r="B124" s="172"/>
      <c r="C124" s="178"/>
      <c r="D124" s="198"/>
      <c r="E124" s="178"/>
      <c r="F124" s="172"/>
      <c r="G124" s="178"/>
      <c r="H124" s="181"/>
      <c r="I124" s="189"/>
      <c r="J124" s="180"/>
      <c r="K124" s="179"/>
      <c r="L124" s="24"/>
      <c r="M124" s="179"/>
      <c r="N124" s="24"/>
      <c r="O124" s="185"/>
      <c r="P124" s="193"/>
      <c r="Q124" s="176"/>
    </row>
    <row r="125" spans="1:17" ht="18.75" thickBot="1" x14ac:dyDescent="0.3">
      <c r="A125" s="449"/>
      <c r="B125" s="450"/>
      <c r="C125" s="450"/>
      <c r="D125" s="450"/>
      <c r="E125" s="450"/>
      <c r="F125" s="450"/>
      <c r="G125" s="450"/>
      <c r="H125" s="450"/>
      <c r="I125" s="451"/>
      <c r="J125" s="450"/>
      <c r="K125" s="450"/>
      <c r="L125" s="452"/>
      <c r="M125" s="370" t="s">
        <v>79</v>
      </c>
      <c r="N125" s="201"/>
      <c r="O125" s="202">
        <f>+O114+O109+O76+O36+O16</f>
        <v>2477649.19</v>
      </c>
      <c r="P125" s="203">
        <f>+P114+P109+P76+P36+P16</f>
        <v>9534634.0800000001</v>
      </c>
      <c r="Q125" s="204">
        <f>+Q114+Q109+Q76+Q36+Q16</f>
        <v>7056984.8900000006</v>
      </c>
    </row>
    <row r="126" spans="1:17" ht="18" x14ac:dyDescent="0.25">
      <c r="A126" s="172"/>
      <c r="B126" s="172"/>
      <c r="C126" s="172"/>
      <c r="D126" s="172"/>
      <c r="E126" s="172"/>
      <c r="F126" s="172"/>
      <c r="G126" s="172"/>
      <c r="H126" s="136"/>
      <c r="I126" s="136"/>
      <c r="J126" s="136"/>
      <c r="K126" s="136"/>
      <c r="L126" s="136"/>
      <c r="M126" s="136"/>
      <c r="N126" s="136"/>
      <c r="O126" s="205"/>
      <c r="P126" s="175"/>
      <c r="Q126" s="175"/>
    </row>
    <row r="127" spans="1:17" ht="18" x14ac:dyDescent="0.25">
      <c r="A127" s="172"/>
      <c r="B127" s="172"/>
      <c r="C127" s="172"/>
      <c r="D127" s="172"/>
      <c r="E127" s="172"/>
      <c r="F127" s="172"/>
      <c r="G127" s="172"/>
      <c r="H127" s="136"/>
      <c r="I127" s="136"/>
      <c r="J127" s="136"/>
      <c r="K127" s="136"/>
      <c r="L127" s="136"/>
      <c r="M127" s="136"/>
      <c r="N127" s="136"/>
      <c r="O127" s="205"/>
      <c r="P127" s="206"/>
      <c r="Q127" s="206"/>
    </row>
    <row r="128" spans="1:17" ht="18" x14ac:dyDescent="0.25">
      <c r="A128" s="172"/>
      <c r="B128" s="172"/>
      <c r="C128" s="172"/>
      <c r="D128" s="172"/>
      <c r="E128" s="172"/>
      <c r="F128" s="172"/>
      <c r="G128" s="172"/>
      <c r="H128" s="136"/>
      <c r="I128" s="136"/>
      <c r="J128" s="136"/>
      <c r="K128" s="136"/>
      <c r="L128" s="136"/>
      <c r="M128" s="136"/>
      <c r="N128" s="136"/>
      <c r="O128" s="136"/>
      <c r="P128" s="177"/>
      <c r="Q128" s="175"/>
    </row>
    <row r="129" spans="1:17" ht="18" x14ac:dyDescent="0.25">
      <c r="A129" s="172"/>
      <c r="B129" s="172"/>
      <c r="C129" s="172"/>
      <c r="D129" s="172"/>
      <c r="E129" s="172"/>
      <c r="F129" s="172"/>
      <c r="G129" s="172"/>
      <c r="H129" s="136"/>
      <c r="I129" s="136"/>
      <c r="J129" s="136"/>
      <c r="K129" s="136"/>
      <c r="L129" s="136"/>
      <c r="M129" s="136"/>
      <c r="N129" s="136"/>
      <c r="O129" s="136"/>
      <c r="P129" s="177"/>
      <c r="Q129" s="175"/>
    </row>
    <row r="130" spans="1:17" ht="18" x14ac:dyDescent="0.25">
      <c r="A130" s="172"/>
      <c r="B130" s="172"/>
      <c r="C130" s="172"/>
      <c r="D130" s="172"/>
      <c r="E130" s="172"/>
      <c r="F130" s="172"/>
      <c r="G130" s="172"/>
      <c r="H130" s="136"/>
      <c r="I130" s="136"/>
      <c r="J130" s="136"/>
      <c r="K130" s="136"/>
      <c r="L130" s="136"/>
      <c r="M130" s="136"/>
      <c r="N130" s="136"/>
      <c r="O130" s="136"/>
      <c r="P130" s="177"/>
      <c r="Q130" s="175"/>
    </row>
    <row r="131" spans="1:17" ht="18" x14ac:dyDescent="0.25">
      <c r="A131" s="172"/>
      <c r="B131" s="172"/>
      <c r="C131" s="172"/>
      <c r="D131" s="172"/>
      <c r="E131" s="172"/>
      <c r="F131" s="172"/>
      <c r="G131" s="172"/>
      <c r="H131" s="136"/>
      <c r="I131" s="136"/>
      <c r="J131" s="136"/>
      <c r="K131" s="136"/>
      <c r="L131" s="136"/>
      <c r="M131" s="136"/>
      <c r="N131" s="136"/>
      <c r="O131" s="136"/>
      <c r="P131" s="177"/>
      <c r="Q131" s="175"/>
    </row>
    <row r="132" spans="1:17" ht="18" x14ac:dyDescent="0.25">
      <c r="A132" s="207"/>
      <c r="B132" s="207"/>
      <c r="C132" s="207"/>
      <c r="D132" s="207"/>
      <c r="E132" s="207"/>
      <c r="F132" s="207"/>
      <c r="G132" s="207"/>
      <c r="H132" s="208"/>
      <c r="I132" s="136"/>
      <c r="J132" s="136"/>
      <c r="K132" s="136"/>
      <c r="L132" s="136"/>
      <c r="M132" s="136"/>
      <c r="N132" s="208"/>
      <c r="O132" s="208"/>
      <c r="P132" s="209"/>
      <c r="Q132" s="210"/>
    </row>
    <row r="133" spans="1:17" ht="20.25" x14ac:dyDescent="0.35">
      <c r="A133" s="455" t="s">
        <v>80</v>
      </c>
      <c r="B133" s="455"/>
      <c r="C133" s="455"/>
      <c r="D133" s="455"/>
      <c r="E133" s="455"/>
      <c r="F133" s="455"/>
      <c r="G133" s="455"/>
      <c r="H133" s="455"/>
      <c r="I133" s="455"/>
      <c r="J133" s="211"/>
      <c r="K133" s="211"/>
      <c r="L133" s="211"/>
      <c r="M133" s="211"/>
      <c r="N133" s="367" t="s">
        <v>81</v>
      </c>
      <c r="O133" s="456" t="s">
        <v>82</v>
      </c>
      <c r="P133" s="456"/>
      <c r="Q133" s="456"/>
    </row>
    <row r="134" spans="1:17" ht="18" x14ac:dyDescent="0.25">
      <c r="A134" s="365"/>
      <c r="B134" s="365"/>
      <c r="C134" s="365"/>
      <c r="D134" s="365"/>
      <c r="E134" s="365"/>
      <c r="F134" s="365"/>
      <c r="G134" s="365"/>
      <c r="H134" s="365"/>
      <c r="I134" s="365"/>
      <c r="J134" s="365"/>
      <c r="K134" s="365"/>
      <c r="L134" s="365"/>
      <c r="M134" s="365"/>
      <c r="N134" s="365"/>
      <c r="O134" s="212"/>
      <c r="P134" s="213"/>
      <c r="Q134" s="213"/>
    </row>
    <row r="135" spans="1:17" ht="18" x14ac:dyDescent="0.25">
      <c r="A135" s="365"/>
      <c r="B135" s="365"/>
      <c r="C135" s="365"/>
      <c r="D135" s="365"/>
      <c r="E135" s="365"/>
      <c r="F135" s="365"/>
      <c r="G135" s="365"/>
      <c r="H135" s="365"/>
      <c r="I135" s="365"/>
      <c r="J135" s="365"/>
      <c r="K135" s="365"/>
      <c r="L135" s="365"/>
      <c r="M135" s="365"/>
      <c r="N135" s="365"/>
      <c r="O135" s="212"/>
      <c r="P135" s="213"/>
      <c r="Q135" s="213"/>
    </row>
    <row r="136" spans="1:17" ht="18" x14ac:dyDescent="0.25">
      <c r="A136" s="365"/>
      <c r="B136" s="365"/>
      <c r="C136" s="365"/>
      <c r="D136" s="365"/>
      <c r="E136" s="365"/>
      <c r="F136" s="365"/>
      <c r="G136" s="365"/>
      <c r="H136" s="365"/>
      <c r="I136" s="365"/>
      <c r="J136" s="365"/>
      <c r="K136" s="365"/>
      <c r="L136" s="365"/>
      <c r="M136" s="365"/>
      <c r="N136" s="365"/>
      <c r="O136" s="212"/>
      <c r="P136" s="213"/>
      <c r="Q136" s="213"/>
    </row>
    <row r="137" spans="1:17" ht="18" x14ac:dyDescent="0.25">
      <c r="A137" s="430"/>
      <c r="B137" s="430"/>
      <c r="C137" s="430"/>
      <c r="D137" s="430"/>
      <c r="E137" s="430"/>
      <c r="F137" s="214"/>
      <c r="G137" s="214"/>
      <c r="H137" s="214"/>
      <c r="I137" s="215"/>
      <c r="J137" s="215"/>
      <c r="K137" s="215"/>
      <c r="L137" s="215"/>
      <c r="M137" s="215"/>
      <c r="N137" s="215"/>
      <c r="O137" s="212"/>
      <c r="P137" s="213"/>
      <c r="Q137" s="213"/>
    </row>
    <row r="138" spans="1:17" ht="18" x14ac:dyDescent="0.25">
      <c r="A138" s="366"/>
      <c r="B138" s="366"/>
      <c r="C138" s="366"/>
      <c r="D138" s="366"/>
      <c r="E138" s="366"/>
      <c r="F138" s="216"/>
      <c r="G138" s="216"/>
      <c r="H138" s="216"/>
      <c r="I138" s="366"/>
      <c r="J138" s="366"/>
      <c r="K138" s="366"/>
      <c r="L138" s="366"/>
      <c r="M138" s="366"/>
      <c r="N138" s="366"/>
      <c r="O138" s="366"/>
      <c r="P138" s="366"/>
      <c r="Q138" s="366"/>
    </row>
    <row r="139" spans="1:17" ht="18" x14ac:dyDescent="0.25">
      <c r="A139" s="366"/>
      <c r="B139" s="366"/>
      <c r="C139" s="366"/>
      <c r="D139" s="366"/>
      <c r="E139" s="366"/>
      <c r="F139" s="216"/>
      <c r="G139" s="216"/>
      <c r="H139" s="216"/>
      <c r="I139" s="366"/>
      <c r="J139" s="366"/>
      <c r="K139" s="366"/>
      <c r="L139" s="366"/>
      <c r="M139" s="366"/>
      <c r="N139" s="366"/>
      <c r="O139" s="366"/>
      <c r="P139" s="366"/>
      <c r="Q139" s="366"/>
    </row>
    <row r="140" spans="1:17" ht="18" x14ac:dyDescent="0.25">
      <c r="A140" s="366"/>
      <c r="B140" s="366"/>
      <c r="C140" s="366"/>
      <c r="D140" s="366"/>
      <c r="E140" s="366"/>
      <c r="F140" s="216"/>
      <c r="G140" s="216"/>
      <c r="H140" s="216"/>
      <c r="I140" s="366"/>
      <c r="J140" s="366"/>
      <c r="K140" s="366"/>
      <c r="L140" s="366"/>
      <c r="M140" s="366"/>
      <c r="N140" s="366"/>
      <c r="O140" s="366"/>
      <c r="P140" s="366"/>
      <c r="Q140" s="366"/>
    </row>
    <row r="141" spans="1:17" ht="18" x14ac:dyDescent="0.25">
      <c r="A141" s="366"/>
      <c r="B141" s="366"/>
      <c r="C141" s="366"/>
      <c r="D141" s="366"/>
      <c r="E141" s="366"/>
      <c r="F141" s="216"/>
      <c r="G141" s="216"/>
      <c r="H141" s="216"/>
      <c r="I141" s="366"/>
      <c r="J141" s="366"/>
      <c r="K141" s="366"/>
      <c r="L141" s="366"/>
      <c r="M141" s="366"/>
      <c r="N141" s="366"/>
      <c r="O141" s="366"/>
      <c r="P141" s="366"/>
      <c r="Q141" s="366"/>
    </row>
    <row r="142" spans="1:17" ht="18" x14ac:dyDescent="0.25">
      <c r="A142" s="366"/>
      <c r="B142" s="366"/>
      <c r="C142" s="366"/>
      <c r="D142" s="366"/>
      <c r="E142" s="366"/>
      <c r="F142" s="216"/>
      <c r="G142" s="216"/>
      <c r="H142" s="216"/>
      <c r="I142" s="366"/>
      <c r="J142" s="366"/>
      <c r="K142" s="366"/>
      <c r="L142" s="366"/>
      <c r="M142" s="366"/>
      <c r="N142" s="366"/>
      <c r="O142" s="366"/>
      <c r="P142" s="366"/>
      <c r="Q142" s="366"/>
    </row>
    <row r="143" spans="1:17" ht="18" x14ac:dyDescent="0.25">
      <c r="A143" s="366"/>
      <c r="B143" s="366"/>
      <c r="C143" s="366"/>
      <c r="D143" s="366"/>
      <c r="E143" s="366"/>
      <c r="F143" s="216"/>
      <c r="G143" s="216"/>
      <c r="H143" s="216"/>
      <c r="I143" s="366"/>
      <c r="J143" s="366"/>
      <c r="K143" s="366"/>
      <c r="L143" s="366"/>
      <c r="M143" s="366"/>
      <c r="N143" s="366"/>
      <c r="O143" s="366"/>
      <c r="P143" s="366"/>
      <c r="Q143" s="366"/>
    </row>
    <row r="144" spans="1:17" ht="18" x14ac:dyDescent="0.25">
      <c r="A144" s="366"/>
      <c r="B144" s="366"/>
      <c r="C144" s="366"/>
      <c r="D144" s="366"/>
      <c r="E144" s="366"/>
      <c r="F144" s="216"/>
      <c r="G144" s="216"/>
      <c r="H144" s="216"/>
      <c r="I144" s="366"/>
      <c r="J144" s="366"/>
      <c r="K144" s="366"/>
      <c r="L144" s="366"/>
      <c r="M144" s="366"/>
      <c r="N144" s="366"/>
      <c r="O144" s="366"/>
      <c r="P144" s="366"/>
      <c r="Q144" s="366"/>
    </row>
    <row r="145" spans="1:17" ht="18" x14ac:dyDescent="0.25">
      <c r="A145" s="366"/>
      <c r="B145" s="366"/>
      <c r="C145" s="366"/>
      <c r="D145" s="366"/>
      <c r="E145" s="366"/>
      <c r="F145" s="216"/>
      <c r="G145" s="216"/>
      <c r="H145" s="216"/>
      <c r="I145" s="366"/>
      <c r="J145" s="366"/>
      <c r="K145" s="366"/>
      <c r="L145" s="366"/>
      <c r="M145" s="366"/>
      <c r="N145" s="366"/>
      <c r="O145" s="366"/>
      <c r="P145" s="366"/>
      <c r="Q145" s="366"/>
    </row>
    <row r="146" spans="1:17" ht="18" x14ac:dyDescent="0.25">
      <c r="A146" s="366"/>
      <c r="B146" s="366"/>
      <c r="C146" s="366"/>
      <c r="D146" s="366"/>
      <c r="E146" s="366"/>
      <c r="F146" s="216"/>
      <c r="G146" s="216"/>
      <c r="H146" s="216"/>
      <c r="I146" s="366"/>
      <c r="J146" s="366"/>
      <c r="K146" s="366"/>
      <c r="L146" s="366"/>
      <c r="M146" s="366"/>
      <c r="N146" s="366"/>
      <c r="O146" s="366"/>
      <c r="P146" s="366"/>
      <c r="Q146" s="366"/>
    </row>
    <row r="147" spans="1:17" ht="18.75" thickBot="1" x14ac:dyDescent="0.3">
      <c r="A147" s="172"/>
      <c r="B147" s="172"/>
      <c r="C147" s="172"/>
      <c r="D147" s="172"/>
      <c r="E147" s="172"/>
      <c r="F147" s="172"/>
      <c r="G147" s="172"/>
      <c r="H147" s="136"/>
      <c r="I147" s="136"/>
      <c r="J147" s="136"/>
      <c r="K147" s="136"/>
      <c r="L147" s="136"/>
      <c r="M147" s="136"/>
      <c r="N147" s="136"/>
      <c r="O147" s="136"/>
      <c r="P147" s="177"/>
      <c r="Q147" s="175"/>
    </row>
    <row r="148" spans="1:17" ht="18.75" thickBot="1" x14ac:dyDescent="0.3">
      <c r="A148" s="405">
        <v>2</v>
      </c>
      <c r="B148" s="406"/>
      <c r="C148" s="406"/>
      <c r="D148" s="406"/>
      <c r="E148" s="406"/>
      <c r="F148" s="406"/>
      <c r="G148" s="406"/>
      <c r="H148" s="406"/>
      <c r="I148" s="406"/>
      <c r="J148" s="406"/>
      <c r="K148" s="406"/>
      <c r="L148" s="406"/>
      <c r="M148" s="406"/>
      <c r="N148" s="406"/>
      <c r="O148" s="406"/>
      <c r="P148" s="406"/>
      <c r="Q148" s="407"/>
    </row>
    <row r="149" spans="1:17" ht="18" x14ac:dyDescent="0.25">
      <c r="A149" s="408" t="s">
        <v>0</v>
      </c>
      <c r="B149" s="409"/>
      <c r="C149" s="409"/>
      <c r="D149" s="409"/>
      <c r="E149" s="409"/>
      <c r="F149" s="409"/>
      <c r="G149" s="409"/>
      <c r="H149" s="409"/>
      <c r="I149" s="409"/>
      <c r="J149" s="409"/>
      <c r="K149" s="409"/>
      <c r="L149" s="409"/>
      <c r="M149" s="409"/>
      <c r="N149" s="409"/>
      <c r="O149" s="409"/>
      <c r="P149" s="409"/>
      <c r="Q149" s="410"/>
    </row>
    <row r="150" spans="1:17" ht="18" x14ac:dyDescent="0.25">
      <c r="A150" s="135"/>
      <c r="B150" s="136"/>
      <c r="C150" s="136"/>
      <c r="D150" s="136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  <c r="O150" s="136"/>
      <c r="P150" s="137"/>
      <c r="Q150" s="138" t="s">
        <v>1</v>
      </c>
    </row>
    <row r="151" spans="1:17" ht="18" x14ac:dyDescent="0.25">
      <c r="A151" s="139" t="s">
        <v>2</v>
      </c>
      <c r="B151" s="136"/>
      <c r="C151" s="136"/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40"/>
      <c r="P151" s="141" t="s">
        <v>3</v>
      </c>
      <c r="Q151" s="142"/>
    </row>
    <row r="152" spans="1:17" ht="18" x14ac:dyDescent="0.25">
      <c r="A152" s="139" t="s">
        <v>4</v>
      </c>
      <c r="B152" s="136"/>
      <c r="C152" s="136">
        <v>5120</v>
      </c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  <c r="O152" s="143"/>
      <c r="P152" s="144" t="s">
        <v>5</v>
      </c>
      <c r="Q152" s="145"/>
    </row>
    <row r="153" spans="1:17" ht="18" x14ac:dyDescent="0.25">
      <c r="A153" s="139" t="s">
        <v>6</v>
      </c>
      <c r="B153" s="143"/>
      <c r="C153" s="143" t="s">
        <v>142</v>
      </c>
      <c r="D153" s="143"/>
      <c r="E153" s="143"/>
      <c r="F153" s="136"/>
      <c r="G153" s="136"/>
      <c r="H153" s="136"/>
      <c r="I153" s="136"/>
      <c r="J153" s="136"/>
      <c r="K153" s="136"/>
      <c r="L153" s="136"/>
      <c r="M153" s="136"/>
      <c r="N153" s="136"/>
      <c r="O153" s="143"/>
      <c r="P153" s="144" t="s">
        <v>7</v>
      </c>
      <c r="Q153" s="145"/>
    </row>
    <row r="154" spans="1:17" ht="18" x14ac:dyDescent="0.25">
      <c r="A154" s="139" t="s">
        <v>8</v>
      </c>
      <c r="B154" s="143">
        <v>2016</v>
      </c>
      <c r="C154" s="136"/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  <c r="O154" s="143"/>
      <c r="P154" s="146" t="s">
        <v>9</v>
      </c>
      <c r="Q154" s="147"/>
    </row>
    <row r="155" spans="1:17" ht="18.75" thickBot="1" x14ac:dyDescent="0.3">
      <c r="A155" s="135"/>
      <c r="B155" s="136"/>
      <c r="C155" s="136"/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  <c r="O155" s="136"/>
      <c r="P155" s="136"/>
      <c r="Q155" s="217"/>
    </row>
    <row r="156" spans="1:17" ht="18" x14ac:dyDescent="0.25">
      <c r="A156" s="411" t="s">
        <v>10</v>
      </c>
      <c r="B156" s="412"/>
      <c r="C156" s="412"/>
      <c r="D156" s="412"/>
      <c r="E156" s="412"/>
      <c r="F156" s="412"/>
      <c r="G156" s="412"/>
      <c r="H156" s="412"/>
      <c r="I156" s="412"/>
      <c r="J156" s="412"/>
      <c r="K156" s="412"/>
      <c r="L156" s="412"/>
      <c r="M156" s="360"/>
      <c r="N156" s="360"/>
      <c r="O156" s="414" t="s">
        <v>11</v>
      </c>
      <c r="P156" s="412"/>
      <c r="Q156" s="415"/>
    </row>
    <row r="157" spans="1:17" ht="18.75" thickBot="1" x14ac:dyDescent="0.3">
      <c r="A157" s="218"/>
      <c r="B157" s="136"/>
      <c r="C157" s="136"/>
      <c r="D157" s="136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  <c r="O157" s="219"/>
      <c r="P157" s="136"/>
      <c r="Q157" s="217"/>
    </row>
    <row r="158" spans="1:17" ht="18" x14ac:dyDescent="0.25">
      <c r="A158" s="416">
        <v>2</v>
      </c>
      <c r="B158" s="417"/>
      <c r="C158" s="417"/>
      <c r="D158" s="417"/>
      <c r="E158" s="417"/>
      <c r="F158" s="417"/>
      <c r="G158" s="418"/>
      <c r="H158" s="155" t="s">
        <v>12</v>
      </c>
      <c r="I158" s="156"/>
      <c r="J158" s="156"/>
      <c r="K158" s="156"/>
      <c r="L158" s="156"/>
      <c r="M158" s="156"/>
      <c r="N158" s="156"/>
      <c r="O158" s="359" t="s">
        <v>13</v>
      </c>
      <c r="P158" s="157" t="s">
        <v>14</v>
      </c>
      <c r="Q158" s="361" t="s">
        <v>15</v>
      </c>
    </row>
    <row r="159" spans="1:17" ht="18" x14ac:dyDescent="0.25">
      <c r="A159" s="135"/>
      <c r="B159" s="136"/>
      <c r="C159" s="136"/>
      <c r="D159" s="136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  <c r="O159" s="135"/>
      <c r="P159" s="220"/>
      <c r="Q159" s="217"/>
    </row>
    <row r="160" spans="1:17" ht="18" x14ac:dyDescent="0.25">
      <c r="A160" s="419" t="s">
        <v>16</v>
      </c>
      <c r="B160" s="354" t="s">
        <v>17</v>
      </c>
      <c r="C160" s="421" t="s">
        <v>18</v>
      </c>
      <c r="D160" s="354" t="s">
        <v>19</v>
      </c>
      <c r="E160" s="354" t="s">
        <v>20</v>
      </c>
      <c r="F160" s="421" t="s">
        <v>21</v>
      </c>
      <c r="G160" s="421" t="s">
        <v>22</v>
      </c>
      <c r="H160" s="421" t="s">
        <v>23</v>
      </c>
      <c r="I160" s="421" t="s">
        <v>24</v>
      </c>
      <c r="J160" s="354"/>
      <c r="K160" s="354" t="s">
        <v>17</v>
      </c>
      <c r="L160" s="354"/>
      <c r="M160" s="354"/>
      <c r="N160" s="158"/>
      <c r="O160" s="433">
        <v>3</v>
      </c>
      <c r="P160" s="435">
        <v>4</v>
      </c>
      <c r="Q160" s="437">
        <v>5</v>
      </c>
    </row>
    <row r="161" spans="1:17" ht="18.75" thickBot="1" x14ac:dyDescent="0.3">
      <c r="A161" s="431"/>
      <c r="B161" s="363" t="s">
        <v>16</v>
      </c>
      <c r="C161" s="432"/>
      <c r="D161" s="363" t="s">
        <v>25</v>
      </c>
      <c r="E161" s="363" t="s">
        <v>26</v>
      </c>
      <c r="F161" s="432"/>
      <c r="G161" s="432"/>
      <c r="H161" s="432"/>
      <c r="I161" s="432"/>
      <c r="J161" s="363" t="s">
        <v>27</v>
      </c>
      <c r="K161" s="368" t="s">
        <v>27</v>
      </c>
      <c r="L161" s="363" t="s">
        <v>28</v>
      </c>
      <c r="M161" s="363" t="s">
        <v>28</v>
      </c>
      <c r="N161" s="221" t="s">
        <v>29</v>
      </c>
      <c r="O161" s="434"/>
      <c r="P161" s="436"/>
      <c r="Q161" s="438"/>
    </row>
    <row r="162" spans="1:17" ht="18" x14ac:dyDescent="0.25">
      <c r="A162" s="357"/>
      <c r="B162" s="222"/>
      <c r="C162" s="358"/>
      <c r="D162" s="222"/>
      <c r="E162" s="358"/>
      <c r="F162" s="222"/>
      <c r="G162" s="358"/>
      <c r="H162" s="222"/>
      <c r="I162" s="358"/>
      <c r="J162" s="222"/>
      <c r="K162" s="365"/>
      <c r="L162" s="222"/>
      <c r="M162" s="358"/>
      <c r="N162" s="222"/>
      <c r="O162" s="223"/>
      <c r="P162" s="224"/>
      <c r="Q162" s="225"/>
    </row>
    <row r="163" spans="1:17" ht="18" x14ac:dyDescent="0.25">
      <c r="A163" s="152"/>
      <c r="B163" s="226"/>
      <c r="C163" s="365"/>
      <c r="D163" s="226"/>
      <c r="E163" s="365"/>
      <c r="F163" s="226"/>
      <c r="G163" s="365"/>
      <c r="H163" s="227">
        <v>2</v>
      </c>
      <c r="I163" s="228">
        <v>1</v>
      </c>
      <c r="J163" s="227"/>
      <c r="K163" s="228"/>
      <c r="L163" s="227"/>
      <c r="M163" s="228"/>
      <c r="N163" s="23" t="s">
        <v>31</v>
      </c>
      <c r="O163" s="229">
        <f>+P163-Q163</f>
        <v>37432.959999999963</v>
      </c>
      <c r="P163" s="230">
        <f>+P165+P169+P172+P176</f>
        <v>2463387.04</v>
      </c>
      <c r="Q163" s="229">
        <f>+Q165+Q169+Q172</f>
        <v>2425954.08</v>
      </c>
    </row>
    <row r="164" spans="1:17" ht="18" x14ac:dyDescent="0.25">
      <c r="A164" s="152"/>
      <c r="B164" s="226"/>
      <c r="C164" s="365"/>
      <c r="D164" s="226"/>
      <c r="E164" s="365"/>
      <c r="F164" s="226"/>
      <c r="G164" s="365"/>
      <c r="H164" s="227"/>
      <c r="I164" s="228"/>
      <c r="J164" s="227"/>
      <c r="K164" s="228"/>
      <c r="L164" s="227"/>
      <c r="M164" s="228"/>
      <c r="N164" s="226"/>
      <c r="O164" s="231"/>
      <c r="P164" s="232"/>
      <c r="Q164" s="229"/>
    </row>
    <row r="165" spans="1:17" ht="18" x14ac:dyDescent="0.25">
      <c r="A165" s="152"/>
      <c r="B165" s="226"/>
      <c r="C165" s="365"/>
      <c r="D165" s="226"/>
      <c r="E165" s="365"/>
      <c r="F165" s="226"/>
      <c r="G165" s="365"/>
      <c r="H165" s="23">
        <v>2</v>
      </c>
      <c r="I165" s="52">
        <v>1</v>
      </c>
      <c r="J165" s="23">
        <v>1</v>
      </c>
      <c r="K165" s="52"/>
      <c r="L165" s="23"/>
      <c r="M165" s="52"/>
      <c r="N165" s="23" t="s">
        <v>33</v>
      </c>
      <c r="O165" s="231"/>
      <c r="P165" s="230">
        <f>+P166+P167</f>
        <v>2415634.08</v>
      </c>
      <c r="Q165" s="229">
        <f>+Q166+Q167</f>
        <v>2415634.08</v>
      </c>
    </row>
    <row r="166" spans="1:17" ht="18" x14ac:dyDescent="0.25">
      <c r="A166" s="152"/>
      <c r="B166" s="226"/>
      <c r="C166" s="365"/>
      <c r="D166" s="226"/>
      <c r="E166" s="365"/>
      <c r="F166" s="226"/>
      <c r="G166" s="172">
        <v>100</v>
      </c>
      <c r="H166" s="233">
        <v>2</v>
      </c>
      <c r="I166" s="234">
        <v>1</v>
      </c>
      <c r="J166" s="233">
        <v>1</v>
      </c>
      <c r="K166" s="234">
        <v>1</v>
      </c>
      <c r="L166" s="233">
        <v>0</v>
      </c>
      <c r="M166" s="234">
        <v>1</v>
      </c>
      <c r="N166" s="235" t="s">
        <v>83</v>
      </c>
      <c r="O166" s="231"/>
      <c r="P166" s="236">
        <f>292000+874280</f>
        <v>1166280</v>
      </c>
      <c r="Q166" s="237">
        <f>292000+874280</f>
        <v>1166280</v>
      </c>
    </row>
    <row r="167" spans="1:17" ht="18" x14ac:dyDescent="0.25">
      <c r="A167" s="152"/>
      <c r="B167" s="226"/>
      <c r="C167" s="365"/>
      <c r="D167" s="226"/>
      <c r="E167" s="365"/>
      <c r="F167" s="226"/>
      <c r="G167" s="172">
        <v>100</v>
      </c>
      <c r="H167" s="233">
        <v>2</v>
      </c>
      <c r="I167" s="234">
        <v>1</v>
      </c>
      <c r="J167" s="233">
        <v>1</v>
      </c>
      <c r="K167" s="234">
        <v>4</v>
      </c>
      <c r="L167" s="233">
        <v>0</v>
      </c>
      <c r="M167" s="234">
        <v>1</v>
      </c>
      <c r="N167" s="24" t="s">
        <v>116</v>
      </c>
      <c r="O167" s="231"/>
      <c r="P167" s="236">
        <f>300950+948404.08</f>
        <v>1249354.08</v>
      </c>
      <c r="Q167" s="237">
        <f>300950+948404.08</f>
        <v>1249354.08</v>
      </c>
    </row>
    <row r="168" spans="1:17" ht="18" x14ac:dyDescent="0.25">
      <c r="A168" s="152"/>
      <c r="B168" s="226"/>
      <c r="C168" s="365"/>
      <c r="D168" s="226"/>
      <c r="E168" s="365"/>
      <c r="F168" s="226"/>
      <c r="G168" s="172"/>
      <c r="H168" s="233"/>
      <c r="I168" s="234"/>
      <c r="J168" s="233"/>
      <c r="K168" s="234"/>
      <c r="L168" s="233"/>
      <c r="M168" s="234"/>
      <c r="N168" s="235"/>
      <c r="O168" s="231"/>
      <c r="P168" s="236"/>
      <c r="Q168" s="237"/>
    </row>
    <row r="169" spans="1:17" ht="18" x14ac:dyDescent="0.25">
      <c r="A169" s="152"/>
      <c r="B169" s="171" t="s">
        <v>115</v>
      </c>
      <c r="C169" s="136" t="s">
        <v>115</v>
      </c>
      <c r="D169" s="226"/>
      <c r="E169" s="136" t="s">
        <v>30</v>
      </c>
      <c r="F169" s="171" t="s">
        <v>32</v>
      </c>
      <c r="G169" s="172"/>
      <c r="H169" s="23">
        <v>2</v>
      </c>
      <c r="I169" s="52">
        <v>2</v>
      </c>
      <c r="J169" s="23">
        <v>3</v>
      </c>
      <c r="K169" s="52"/>
      <c r="L169" s="23"/>
      <c r="M169" s="52"/>
      <c r="N169" s="23" t="s">
        <v>84</v>
      </c>
      <c r="O169" s="237"/>
      <c r="P169" s="230">
        <f>+P170</f>
        <v>10200</v>
      </c>
      <c r="Q169" s="229">
        <f>+Q170</f>
        <v>10200</v>
      </c>
    </row>
    <row r="170" spans="1:17" ht="18" x14ac:dyDescent="0.25">
      <c r="A170" s="152"/>
      <c r="B170" s="171"/>
      <c r="C170" s="136"/>
      <c r="D170" s="226"/>
      <c r="E170" s="136"/>
      <c r="F170" s="171"/>
      <c r="G170" s="172">
        <v>9995</v>
      </c>
      <c r="H170" s="24">
        <v>2</v>
      </c>
      <c r="I170" s="179">
        <v>2</v>
      </c>
      <c r="J170" s="24">
        <v>3</v>
      </c>
      <c r="K170" s="179">
        <v>1</v>
      </c>
      <c r="L170" s="24">
        <v>0</v>
      </c>
      <c r="M170" s="179">
        <v>1</v>
      </c>
      <c r="N170" s="24" t="s">
        <v>85</v>
      </c>
      <c r="O170" s="237"/>
      <c r="P170" s="236">
        <f>1050+1050+2850+5250</f>
        <v>10200</v>
      </c>
      <c r="Q170" s="237">
        <f>1050+1050+2850+5250</f>
        <v>10200</v>
      </c>
    </row>
    <row r="171" spans="1:17" ht="18" x14ac:dyDescent="0.25">
      <c r="A171" s="152"/>
      <c r="B171" s="226"/>
      <c r="C171" s="365"/>
      <c r="D171" s="226"/>
      <c r="E171" s="365"/>
      <c r="F171" s="178"/>
      <c r="G171" s="172"/>
      <c r="H171" s="24"/>
      <c r="I171" s="179"/>
      <c r="J171" s="24"/>
      <c r="K171" s="179"/>
      <c r="L171" s="24"/>
      <c r="M171" s="179"/>
      <c r="N171" s="24"/>
      <c r="O171" s="237"/>
      <c r="P171" s="236"/>
      <c r="Q171" s="237"/>
    </row>
    <row r="172" spans="1:17" ht="18" x14ac:dyDescent="0.25">
      <c r="A172" s="152"/>
      <c r="B172" s="171" t="s">
        <v>115</v>
      </c>
      <c r="C172" s="136" t="s">
        <v>115</v>
      </c>
      <c r="D172" s="226"/>
      <c r="E172" s="136" t="s">
        <v>30</v>
      </c>
      <c r="F172" s="171" t="s">
        <v>32</v>
      </c>
      <c r="G172" s="172"/>
      <c r="H172" s="23">
        <v>2</v>
      </c>
      <c r="I172" s="52">
        <v>2</v>
      </c>
      <c r="J172" s="23">
        <v>4</v>
      </c>
      <c r="K172" s="52"/>
      <c r="L172" s="23"/>
      <c r="M172" s="52"/>
      <c r="N172" s="23" t="s">
        <v>86</v>
      </c>
      <c r="O172" s="237"/>
      <c r="P172" s="230">
        <f>+P173+P174</f>
        <v>34788.959999999999</v>
      </c>
      <c r="Q172" s="229">
        <f>+Q174</f>
        <v>120</v>
      </c>
    </row>
    <row r="173" spans="1:17" ht="18" x14ac:dyDescent="0.25">
      <c r="A173" s="152"/>
      <c r="B173" s="171"/>
      <c r="C173" s="136"/>
      <c r="D173" s="226"/>
      <c r="E173" s="136"/>
      <c r="F173" s="171"/>
      <c r="G173" s="172">
        <v>9995</v>
      </c>
      <c r="H173" s="24">
        <v>2</v>
      </c>
      <c r="I173" s="179">
        <v>2</v>
      </c>
      <c r="J173" s="24">
        <v>4</v>
      </c>
      <c r="K173" s="179">
        <v>1</v>
      </c>
      <c r="L173" s="24">
        <v>0</v>
      </c>
      <c r="M173" s="179">
        <v>1</v>
      </c>
      <c r="N173" s="24" t="s">
        <v>133</v>
      </c>
      <c r="O173" s="237"/>
      <c r="P173" s="236">
        <v>34668.959999999999</v>
      </c>
      <c r="Q173" s="237"/>
    </row>
    <row r="174" spans="1:17" ht="18" x14ac:dyDescent="0.25">
      <c r="A174" s="152"/>
      <c r="B174" s="171"/>
      <c r="C174" s="136"/>
      <c r="D174" s="226"/>
      <c r="E174" s="136"/>
      <c r="F174" s="171"/>
      <c r="G174" s="172">
        <v>9995</v>
      </c>
      <c r="H174" s="24">
        <v>2</v>
      </c>
      <c r="I174" s="179">
        <v>2</v>
      </c>
      <c r="J174" s="24">
        <v>4</v>
      </c>
      <c r="K174" s="179">
        <v>4</v>
      </c>
      <c r="L174" s="24">
        <v>0</v>
      </c>
      <c r="M174" s="179">
        <v>1</v>
      </c>
      <c r="N174" s="24" t="s">
        <v>87</v>
      </c>
      <c r="O174" s="237"/>
      <c r="P174" s="236">
        <f>60+60</f>
        <v>120</v>
      </c>
      <c r="Q174" s="237">
        <f>60+60</f>
        <v>120</v>
      </c>
    </row>
    <row r="175" spans="1:17" ht="18" x14ac:dyDescent="0.25">
      <c r="A175" s="152"/>
      <c r="B175" s="171"/>
      <c r="C175" s="136"/>
      <c r="D175" s="226"/>
      <c r="E175" s="136"/>
      <c r="F175" s="171"/>
      <c r="G175" s="172"/>
      <c r="H175" s="24"/>
      <c r="I175" s="179"/>
      <c r="J175" s="24"/>
      <c r="K175" s="179"/>
      <c r="L175" s="24"/>
      <c r="M175" s="179"/>
      <c r="N175" s="24"/>
      <c r="O175" s="237"/>
      <c r="P175" s="236"/>
      <c r="Q175" s="237"/>
    </row>
    <row r="176" spans="1:17" ht="18" x14ac:dyDescent="0.25">
      <c r="A176" s="152"/>
      <c r="B176" s="171"/>
      <c r="C176" s="136"/>
      <c r="D176" s="226"/>
      <c r="E176" s="136"/>
      <c r="F176" s="171"/>
      <c r="G176" s="172"/>
      <c r="H176" s="23">
        <v>2</v>
      </c>
      <c r="I176" s="52">
        <v>2</v>
      </c>
      <c r="J176" s="23">
        <v>6</v>
      </c>
      <c r="K176" s="179"/>
      <c r="L176" s="24"/>
      <c r="M176" s="179"/>
      <c r="N176" s="23" t="s">
        <v>56</v>
      </c>
      <c r="O176" s="237"/>
      <c r="P176" s="230">
        <f>+P177</f>
        <v>2764</v>
      </c>
      <c r="Q176" s="237"/>
    </row>
    <row r="177" spans="1:17" ht="18" x14ac:dyDescent="0.25">
      <c r="A177" s="152"/>
      <c r="B177" s="171"/>
      <c r="C177" s="136"/>
      <c r="D177" s="226"/>
      <c r="E177" s="136"/>
      <c r="F177" s="171"/>
      <c r="G177" s="172">
        <v>9995</v>
      </c>
      <c r="H177" s="24">
        <v>2</v>
      </c>
      <c r="I177" s="179">
        <v>2</v>
      </c>
      <c r="J177" s="24">
        <v>6</v>
      </c>
      <c r="K177" s="179">
        <v>3</v>
      </c>
      <c r="L177" s="24">
        <v>0</v>
      </c>
      <c r="M177" s="179">
        <v>1</v>
      </c>
      <c r="N177" s="24" t="s">
        <v>134</v>
      </c>
      <c r="O177" s="237"/>
      <c r="P177" s="236">
        <v>2764</v>
      </c>
      <c r="Q177" s="237"/>
    </row>
    <row r="178" spans="1:17" ht="18" x14ac:dyDescent="0.25">
      <c r="A178" s="152"/>
      <c r="B178" s="171"/>
      <c r="C178" s="136"/>
      <c r="D178" s="226"/>
      <c r="E178" s="136"/>
      <c r="F178" s="171"/>
      <c r="G178" s="172"/>
      <c r="H178" s="24"/>
      <c r="I178" s="179"/>
      <c r="J178" s="24"/>
      <c r="K178" s="179"/>
      <c r="L178" s="24"/>
      <c r="M178" s="179"/>
      <c r="N178" s="24"/>
      <c r="O178" s="237"/>
      <c r="P178" s="236"/>
      <c r="Q178" s="237"/>
    </row>
    <row r="179" spans="1:17" ht="18" x14ac:dyDescent="0.25">
      <c r="A179" s="152"/>
      <c r="B179" s="171"/>
      <c r="C179" s="136"/>
      <c r="D179" s="226"/>
      <c r="E179" s="136"/>
      <c r="F179" s="171"/>
      <c r="G179" s="172"/>
      <c r="H179" s="23">
        <v>2</v>
      </c>
      <c r="I179" s="52">
        <v>3</v>
      </c>
      <c r="J179" s="24"/>
      <c r="K179" s="179"/>
      <c r="L179" s="24"/>
      <c r="M179" s="179"/>
      <c r="N179" s="23" t="s">
        <v>89</v>
      </c>
      <c r="O179" s="229">
        <f>+P179-Q179</f>
        <v>28803.940000000002</v>
      </c>
      <c r="P179" s="230">
        <f>+P181+P184+P187+P190</f>
        <v>59785.64</v>
      </c>
      <c r="Q179" s="229">
        <f>+Q181+Q184+Q187+Q190</f>
        <v>30981.699999999997</v>
      </c>
    </row>
    <row r="180" spans="1:17" ht="18" x14ac:dyDescent="0.25">
      <c r="A180" s="152"/>
      <c r="B180" s="171"/>
      <c r="C180" s="136"/>
      <c r="D180" s="226"/>
      <c r="E180" s="136"/>
      <c r="F180" s="171"/>
      <c r="G180" s="172"/>
      <c r="H180" s="23"/>
      <c r="I180" s="52"/>
      <c r="J180" s="24"/>
      <c r="K180" s="179"/>
      <c r="L180" s="24"/>
      <c r="M180" s="179"/>
      <c r="N180" s="23"/>
      <c r="O180" s="229"/>
      <c r="P180" s="230"/>
      <c r="Q180" s="229"/>
    </row>
    <row r="181" spans="1:17" ht="18" x14ac:dyDescent="0.25">
      <c r="A181" s="152"/>
      <c r="B181" s="171"/>
      <c r="C181" s="136"/>
      <c r="D181" s="226"/>
      <c r="E181" s="136"/>
      <c r="F181" s="171"/>
      <c r="G181" s="172"/>
      <c r="H181" s="23">
        <v>2</v>
      </c>
      <c r="I181" s="52">
        <v>3</v>
      </c>
      <c r="J181" s="23">
        <v>1</v>
      </c>
      <c r="K181" s="179"/>
      <c r="L181" s="24"/>
      <c r="M181" s="179"/>
      <c r="N181" s="23" t="s">
        <v>135</v>
      </c>
      <c r="O181" s="229"/>
      <c r="P181" s="230">
        <f>+P182</f>
        <v>15487.41</v>
      </c>
      <c r="Q181" s="229">
        <f>+Q182</f>
        <v>8351.0499999999993</v>
      </c>
    </row>
    <row r="182" spans="1:17" ht="18" x14ac:dyDescent="0.25">
      <c r="A182" s="152"/>
      <c r="B182" s="171"/>
      <c r="C182" s="136"/>
      <c r="D182" s="226"/>
      <c r="E182" s="136"/>
      <c r="F182" s="171"/>
      <c r="G182" s="172">
        <v>9995</v>
      </c>
      <c r="H182" s="23">
        <v>2</v>
      </c>
      <c r="I182" s="52">
        <v>3</v>
      </c>
      <c r="J182" s="24">
        <v>1</v>
      </c>
      <c r="K182" s="179">
        <v>1</v>
      </c>
      <c r="L182" s="24">
        <v>0</v>
      </c>
      <c r="M182" s="179">
        <v>1</v>
      </c>
      <c r="N182" s="24" t="s">
        <v>90</v>
      </c>
      <c r="O182" s="237"/>
      <c r="P182" s="236">
        <f>4180+4171.05+7136.36</f>
        <v>15487.41</v>
      </c>
      <c r="Q182" s="237">
        <f>4180+4171.05</f>
        <v>8351.0499999999993</v>
      </c>
    </row>
    <row r="183" spans="1:17" ht="18" x14ac:dyDescent="0.25">
      <c r="A183" s="152"/>
      <c r="B183" s="171"/>
      <c r="C183" s="136"/>
      <c r="D183" s="226"/>
      <c r="E183" s="136"/>
      <c r="F183" s="171"/>
      <c r="G183" s="172"/>
      <c r="H183" s="23"/>
      <c r="I183" s="52"/>
      <c r="J183" s="24"/>
      <c r="K183" s="179"/>
      <c r="L183" s="24"/>
      <c r="M183" s="179"/>
      <c r="N183" s="24"/>
      <c r="O183" s="237"/>
      <c r="P183" s="236"/>
      <c r="Q183" s="237"/>
    </row>
    <row r="184" spans="1:17" ht="18" x14ac:dyDescent="0.25">
      <c r="A184" s="152"/>
      <c r="B184" s="171"/>
      <c r="C184" s="136"/>
      <c r="D184" s="226"/>
      <c r="E184" s="136"/>
      <c r="F184" s="171"/>
      <c r="G184" s="172"/>
      <c r="H184" s="23">
        <v>2</v>
      </c>
      <c r="I184" s="52">
        <v>3</v>
      </c>
      <c r="J184" s="23">
        <v>3</v>
      </c>
      <c r="K184" s="179"/>
      <c r="L184" s="24"/>
      <c r="M184" s="179"/>
      <c r="N184" s="24" t="s">
        <v>67</v>
      </c>
      <c r="O184" s="237"/>
      <c r="P184" s="230">
        <f>+P185</f>
        <v>11727.41</v>
      </c>
      <c r="Q184" s="229">
        <f>+Q185</f>
        <v>4591.05</v>
      </c>
    </row>
    <row r="185" spans="1:17" ht="18" x14ac:dyDescent="0.25">
      <c r="A185" s="152"/>
      <c r="B185" s="171"/>
      <c r="C185" s="136"/>
      <c r="D185" s="226"/>
      <c r="E185" s="136"/>
      <c r="F185" s="171"/>
      <c r="G185" s="172">
        <v>9995</v>
      </c>
      <c r="H185" s="24">
        <v>2</v>
      </c>
      <c r="I185" s="179">
        <v>3</v>
      </c>
      <c r="J185" s="24">
        <v>3</v>
      </c>
      <c r="K185" s="179">
        <v>2</v>
      </c>
      <c r="L185" s="24">
        <v>0</v>
      </c>
      <c r="M185" s="179">
        <v>1</v>
      </c>
      <c r="N185" s="24" t="s">
        <v>68</v>
      </c>
      <c r="O185" s="237"/>
      <c r="P185" s="236">
        <f>420+4171.05+7136.36</f>
        <v>11727.41</v>
      </c>
      <c r="Q185" s="237">
        <f>420+4171.05</f>
        <v>4591.05</v>
      </c>
    </row>
    <row r="186" spans="1:17" ht="18" x14ac:dyDescent="0.25">
      <c r="A186" s="152"/>
      <c r="B186" s="171"/>
      <c r="C186" s="136"/>
      <c r="D186" s="226"/>
      <c r="E186" s="136"/>
      <c r="F186" s="171"/>
      <c r="G186" s="172"/>
      <c r="H186" s="24"/>
      <c r="I186" s="179"/>
      <c r="J186" s="24"/>
      <c r="K186" s="179"/>
      <c r="L186" s="24"/>
      <c r="M186" s="179"/>
      <c r="N186" s="24"/>
      <c r="O186" s="237"/>
      <c r="P186" s="236"/>
      <c r="Q186" s="237"/>
    </row>
    <row r="187" spans="1:17" ht="18" x14ac:dyDescent="0.25">
      <c r="A187" s="152"/>
      <c r="B187" s="171"/>
      <c r="C187" s="136"/>
      <c r="D187" s="226"/>
      <c r="E187" s="136"/>
      <c r="F187" s="171"/>
      <c r="G187" s="172"/>
      <c r="H187" s="23">
        <v>2</v>
      </c>
      <c r="I187" s="52">
        <v>3</v>
      </c>
      <c r="J187" s="23">
        <v>7</v>
      </c>
      <c r="K187" s="52"/>
      <c r="L187" s="23"/>
      <c r="M187" s="179"/>
      <c r="N187" s="23" t="s">
        <v>136</v>
      </c>
      <c r="O187" s="237"/>
      <c r="P187" s="230">
        <f>+P188</f>
        <v>16307.41</v>
      </c>
      <c r="Q187" s="229">
        <f>+Q188</f>
        <v>9171.0499999999993</v>
      </c>
    </row>
    <row r="188" spans="1:17" ht="18" x14ac:dyDescent="0.25">
      <c r="A188" s="152"/>
      <c r="B188" s="171"/>
      <c r="C188" s="136"/>
      <c r="D188" s="226"/>
      <c r="E188" s="136"/>
      <c r="F188" s="171"/>
      <c r="G188" s="172">
        <v>9995</v>
      </c>
      <c r="H188" s="24">
        <v>2</v>
      </c>
      <c r="I188" s="179">
        <v>3</v>
      </c>
      <c r="J188" s="24">
        <v>7</v>
      </c>
      <c r="K188" s="179">
        <v>1</v>
      </c>
      <c r="L188" s="24">
        <v>0</v>
      </c>
      <c r="M188" s="179">
        <v>1</v>
      </c>
      <c r="N188" s="24" t="s">
        <v>91</v>
      </c>
      <c r="O188" s="237"/>
      <c r="P188" s="236">
        <f>3000+2000+4171.05+7136.36</f>
        <v>16307.41</v>
      </c>
      <c r="Q188" s="237">
        <f>3000+2000+4171.05</f>
        <v>9171.0499999999993</v>
      </c>
    </row>
    <row r="189" spans="1:17" ht="18" x14ac:dyDescent="0.25">
      <c r="A189" s="152"/>
      <c r="B189" s="171"/>
      <c r="C189" s="136"/>
      <c r="D189" s="226"/>
      <c r="E189" s="136"/>
      <c r="F189" s="171"/>
      <c r="G189" s="172"/>
      <c r="H189" s="24"/>
      <c r="I189" s="179"/>
      <c r="J189" s="24"/>
      <c r="K189" s="179"/>
      <c r="L189" s="24"/>
      <c r="M189" s="179"/>
      <c r="N189" s="24"/>
      <c r="O189" s="237"/>
      <c r="P189" s="236"/>
      <c r="Q189" s="237"/>
    </row>
    <row r="190" spans="1:17" ht="18" x14ac:dyDescent="0.25">
      <c r="A190" s="152"/>
      <c r="B190" s="171"/>
      <c r="C190" s="136"/>
      <c r="D190" s="226"/>
      <c r="E190" s="136"/>
      <c r="F190" s="171"/>
      <c r="G190" s="172"/>
      <c r="H190" s="23">
        <v>2</v>
      </c>
      <c r="I190" s="52">
        <v>3</v>
      </c>
      <c r="J190" s="23">
        <v>9</v>
      </c>
      <c r="K190" s="179"/>
      <c r="L190" s="24"/>
      <c r="M190" s="179"/>
      <c r="N190" s="23" t="s">
        <v>92</v>
      </c>
      <c r="O190" s="237"/>
      <c r="P190" s="230">
        <f>+P191</f>
        <v>16263.41</v>
      </c>
      <c r="Q190" s="229">
        <f>+Q191</f>
        <v>8868.5499999999993</v>
      </c>
    </row>
    <row r="191" spans="1:17" ht="18" x14ac:dyDescent="0.25">
      <c r="A191" s="152"/>
      <c r="B191" s="171"/>
      <c r="C191" s="136"/>
      <c r="D191" s="226"/>
      <c r="E191" s="136"/>
      <c r="F191" s="171"/>
      <c r="G191" s="172">
        <v>9995</v>
      </c>
      <c r="H191" s="24">
        <v>2</v>
      </c>
      <c r="I191" s="179">
        <v>3</v>
      </c>
      <c r="J191" s="24">
        <v>9</v>
      </c>
      <c r="K191" s="179">
        <v>2</v>
      </c>
      <c r="L191" s="24">
        <v>0</v>
      </c>
      <c r="M191" s="179">
        <v>1</v>
      </c>
      <c r="N191" s="24" t="s">
        <v>137</v>
      </c>
      <c r="O191" s="237"/>
      <c r="P191" s="236">
        <f>4956+4171.05+7136.36</f>
        <v>16263.41</v>
      </c>
      <c r="Q191" s="237">
        <f>4697.5+4171.05</f>
        <v>8868.5499999999993</v>
      </c>
    </row>
    <row r="192" spans="1:17" ht="18" x14ac:dyDescent="0.25">
      <c r="A192" s="152"/>
      <c r="B192" s="226"/>
      <c r="C192" s="365"/>
      <c r="D192" s="226"/>
      <c r="E192" s="365"/>
      <c r="F192" s="178"/>
      <c r="G192" s="172"/>
      <c r="H192" s="24"/>
      <c r="I192" s="179"/>
      <c r="J192" s="24"/>
      <c r="K192" s="179"/>
      <c r="L192" s="24"/>
      <c r="M192" s="179"/>
      <c r="N192" s="238"/>
      <c r="O192" s="237"/>
      <c r="P192" s="236"/>
      <c r="Q192" s="237"/>
    </row>
    <row r="193" spans="1:17" ht="54" x14ac:dyDescent="0.25">
      <c r="A193" s="152"/>
      <c r="B193" s="226"/>
      <c r="C193" s="365"/>
      <c r="D193" s="226"/>
      <c r="E193" s="365"/>
      <c r="F193" s="178"/>
      <c r="G193" s="172"/>
      <c r="H193" s="23">
        <v>2</v>
      </c>
      <c r="I193" s="52">
        <v>6</v>
      </c>
      <c r="J193" s="23"/>
      <c r="K193" s="179"/>
      <c r="L193" s="24"/>
      <c r="M193" s="179"/>
      <c r="N193" s="195" t="s">
        <v>77</v>
      </c>
      <c r="O193" s="229">
        <f>+P193-Q193</f>
        <v>63826.2</v>
      </c>
      <c r="P193" s="230">
        <f>+P194</f>
        <v>63826.2</v>
      </c>
      <c r="Q193" s="229"/>
    </row>
    <row r="194" spans="1:17" ht="54" x14ac:dyDescent="0.25">
      <c r="A194" s="152"/>
      <c r="B194" s="226"/>
      <c r="C194" s="365"/>
      <c r="D194" s="226"/>
      <c r="E194" s="365"/>
      <c r="F194" s="178"/>
      <c r="G194" s="172"/>
      <c r="H194" s="23">
        <v>2</v>
      </c>
      <c r="I194" s="52">
        <v>6</v>
      </c>
      <c r="J194" s="23">
        <v>5</v>
      </c>
      <c r="K194" s="179"/>
      <c r="L194" s="24"/>
      <c r="M194" s="179"/>
      <c r="N194" s="195" t="s">
        <v>138</v>
      </c>
      <c r="O194" s="237"/>
      <c r="P194" s="230">
        <f>+P195</f>
        <v>63826.2</v>
      </c>
      <c r="Q194" s="229"/>
    </row>
    <row r="195" spans="1:17" ht="36.75" thickBot="1" x14ac:dyDescent="0.3">
      <c r="A195" s="152"/>
      <c r="B195" s="226"/>
      <c r="C195" s="365"/>
      <c r="D195" s="226"/>
      <c r="E195" s="365"/>
      <c r="F195" s="178"/>
      <c r="G195" s="187">
        <v>9995</v>
      </c>
      <c r="H195" s="189">
        <v>2</v>
      </c>
      <c r="I195" s="188">
        <v>6</v>
      </c>
      <c r="J195" s="189">
        <v>5</v>
      </c>
      <c r="K195" s="188">
        <v>1</v>
      </c>
      <c r="L195" s="189">
        <v>0</v>
      </c>
      <c r="M195" s="188">
        <v>1</v>
      </c>
      <c r="N195" s="239" t="s">
        <v>103</v>
      </c>
      <c r="O195" s="237"/>
      <c r="P195" s="230">
        <v>63826.2</v>
      </c>
      <c r="Q195" s="229"/>
    </row>
    <row r="196" spans="1:17" ht="18.75" thickBot="1" x14ac:dyDescent="0.3">
      <c r="A196" s="439" t="s">
        <v>93</v>
      </c>
      <c r="B196" s="440"/>
      <c r="C196" s="440"/>
      <c r="D196" s="440"/>
      <c r="E196" s="440"/>
      <c r="F196" s="440"/>
      <c r="G196" s="440"/>
      <c r="H196" s="440"/>
      <c r="I196" s="440"/>
      <c r="J196" s="440"/>
      <c r="K196" s="440"/>
      <c r="L196" s="441"/>
      <c r="M196" s="364"/>
      <c r="N196" s="240" t="s">
        <v>79</v>
      </c>
      <c r="O196" s="241">
        <f>+O193+O179+O163</f>
        <v>130063.09999999996</v>
      </c>
      <c r="P196" s="242">
        <f>+P193+P179+P163</f>
        <v>2586998.88</v>
      </c>
      <c r="Q196" s="242">
        <f>+Q193+Q179+Q163</f>
        <v>2456935.7800000003</v>
      </c>
    </row>
    <row r="197" spans="1:17" ht="18.75" thickTop="1" x14ac:dyDescent="0.25">
      <c r="A197" s="365"/>
      <c r="B197" s="365"/>
      <c r="C197" s="365"/>
      <c r="D197" s="365"/>
      <c r="E197" s="365"/>
      <c r="F197" s="365"/>
      <c r="G197" s="365"/>
      <c r="H197" s="365"/>
      <c r="I197" s="365"/>
      <c r="J197" s="365"/>
      <c r="K197" s="365"/>
      <c r="L197" s="365"/>
      <c r="M197" s="365"/>
      <c r="N197" s="365"/>
      <c r="O197" s="243"/>
      <c r="P197" s="243"/>
      <c r="Q197" s="243"/>
    </row>
    <row r="198" spans="1:17" ht="18" x14ac:dyDescent="0.25">
      <c r="A198" s="365"/>
      <c r="B198" s="365"/>
      <c r="C198" s="365"/>
      <c r="D198" s="365"/>
      <c r="E198" s="365"/>
      <c r="F198" s="365"/>
      <c r="G198" s="365"/>
      <c r="H198" s="365"/>
      <c r="I198" s="365"/>
      <c r="J198" s="365"/>
      <c r="K198" s="365"/>
      <c r="L198" s="365"/>
      <c r="M198" s="365"/>
      <c r="N198" s="365"/>
      <c r="O198" s="244"/>
      <c r="P198" s="243"/>
      <c r="Q198" s="243"/>
    </row>
    <row r="199" spans="1:17" ht="18" x14ac:dyDescent="0.25">
      <c r="A199" s="365"/>
      <c r="B199" s="365"/>
      <c r="C199" s="365"/>
      <c r="D199" s="365"/>
      <c r="E199" s="365"/>
      <c r="F199" s="365"/>
      <c r="G199" s="365"/>
      <c r="H199" s="365"/>
      <c r="I199" s="365"/>
      <c r="J199" s="365"/>
      <c r="K199" s="365"/>
      <c r="L199" s="365"/>
      <c r="M199" s="365"/>
      <c r="N199" s="365"/>
      <c r="O199" s="244"/>
      <c r="P199" s="244"/>
      <c r="Q199" s="244"/>
    </row>
    <row r="200" spans="1:17" ht="18" x14ac:dyDescent="0.25">
      <c r="A200" s="136"/>
      <c r="B200" s="136"/>
      <c r="C200" s="136"/>
      <c r="D200" s="136"/>
      <c r="E200" s="136"/>
      <c r="F200" s="136"/>
      <c r="G200" s="136"/>
      <c r="H200" s="136"/>
      <c r="I200" s="136"/>
      <c r="J200" s="136"/>
      <c r="K200" s="136"/>
      <c r="L200" s="136"/>
      <c r="M200" s="136"/>
      <c r="N200" s="136"/>
      <c r="O200" s="136"/>
      <c r="P200" s="136"/>
      <c r="Q200" s="136"/>
    </row>
    <row r="201" spans="1:17" ht="18" x14ac:dyDescent="0.25">
      <c r="A201" s="366"/>
      <c r="B201" s="366"/>
      <c r="C201" s="366"/>
      <c r="D201" s="366"/>
      <c r="E201" s="366"/>
      <c r="F201" s="216"/>
      <c r="G201" s="216"/>
      <c r="H201" s="216"/>
      <c r="I201" s="366"/>
      <c r="J201" s="366"/>
      <c r="K201" s="366"/>
      <c r="L201" s="366"/>
      <c r="M201" s="366"/>
      <c r="N201" s="366"/>
      <c r="O201" s="366"/>
      <c r="P201" s="366"/>
      <c r="Q201" s="366"/>
    </row>
    <row r="202" spans="1:17" ht="18" x14ac:dyDescent="0.25">
      <c r="A202" s="207"/>
      <c r="B202" s="207"/>
      <c r="C202" s="207"/>
      <c r="D202" s="207"/>
      <c r="E202" s="207"/>
      <c r="F202" s="207"/>
      <c r="G202" s="207"/>
      <c r="H202" s="208"/>
      <c r="I202" s="136"/>
      <c r="J202" s="136"/>
      <c r="K202" s="136"/>
      <c r="L202" s="136"/>
      <c r="M202" s="136"/>
      <c r="N202" s="208"/>
      <c r="O202" s="208"/>
      <c r="P202" s="209"/>
      <c r="Q202" s="210"/>
    </row>
    <row r="203" spans="1:17" ht="18" x14ac:dyDescent="0.25">
      <c r="A203" s="429" t="s">
        <v>80</v>
      </c>
      <c r="B203" s="429"/>
      <c r="C203" s="429"/>
      <c r="D203" s="429"/>
      <c r="E203" s="429"/>
      <c r="F203" s="429"/>
      <c r="G203" s="429"/>
      <c r="H203" s="429"/>
      <c r="I203" s="429"/>
      <c r="J203" s="136"/>
      <c r="K203" s="136"/>
      <c r="L203" s="136"/>
      <c r="M203" s="136"/>
      <c r="N203" s="365" t="s">
        <v>81</v>
      </c>
      <c r="O203" s="430" t="s">
        <v>82</v>
      </c>
      <c r="P203" s="430"/>
      <c r="Q203" s="430"/>
    </row>
    <row r="204" spans="1:17" ht="18" x14ac:dyDescent="0.25">
      <c r="A204" s="365"/>
      <c r="B204" s="365"/>
      <c r="C204" s="365"/>
      <c r="D204" s="365"/>
      <c r="E204" s="365"/>
      <c r="F204" s="365"/>
      <c r="G204" s="365"/>
      <c r="H204" s="365"/>
      <c r="I204" s="365"/>
      <c r="J204" s="365"/>
      <c r="K204" s="365"/>
      <c r="L204" s="365"/>
      <c r="M204" s="365"/>
      <c r="N204" s="365"/>
      <c r="O204" s="212"/>
      <c r="P204" s="213"/>
      <c r="Q204" s="213"/>
    </row>
    <row r="205" spans="1:17" ht="18" x14ac:dyDescent="0.25">
      <c r="A205" s="365"/>
      <c r="B205" s="365"/>
      <c r="C205" s="365"/>
      <c r="D205" s="365"/>
      <c r="E205" s="365"/>
      <c r="F205" s="365"/>
      <c r="G205" s="365"/>
      <c r="H205" s="365"/>
      <c r="I205" s="365"/>
      <c r="J205" s="365"/>
      <c r="K205" s="365"/>
      <c r="L205" s="365"/>
      <c r="M205" s="365"/>
      <c r="N205" s="365"/>
      <c r="O205" s="212"/>
      <c r="P205" s="213"/>
      <c r="Q205" s="213"/>
    </row>
    <row r="206" spans="1:17" ht="18" x14ac:dyDescent="0.25">
      <c r="A206" s="365"/>
      <c r="B206" s="365"/>
      <c r="C206" s="365"/>
      <c r="D206" s="365"/>
      <c r="E206" s="365"/>
      <c r="F206" s="365"/>
      <c r="G206" s="365"/>
      <c r="H206" s="365"/>
      <c r="I206" s="365"/>
      <c r="J206" s="365"/>
      <c r="K206" s="365"/>
      <c r="L206" s="365"/>
      <c r="M206" s="365"/>
      <c r="N206" s="365"/>
      <c r="O206" s="212"/>
      <c r="P206" s="213"/>
      <c r="Q206" s="213"/>
    </row>
    <row r="207" spans="1:17" ht="18" x14ac:dyDescent="0.25">
      <c r="A207" s="365"/>
      <c r="B207" s="365"/>
      <c r="C207" s="365"/>
      <c r="D207" s="365"/>
      <c r="E207" s="365"/>
      <c r="F207" s="365"/>
      <c r="G207" s="365"/>
      <c r="H207" s="365"/>
      <c r="I207" s="365"/>
      <c r="J207" s="365"/>
      <c r="K207" s="365"/>
      <c r="L207" s="365"/>
      <c r="M207" s="365"/>
      <c r="N207" s="365"/>
      <c r="O207" s="212"/>
      <c r="P207" s="213"/>
      <c r="Q207" s="213"/>
    </row>
    <row r="208" spans="1:17" ht="18" x14ac:dyDescent="0.25">
      <c r="A208" s="366"/>
      <c r="B208" s="366"/>
      <c r="C208" s="366"/>
      <c r="D208" s="366"/>
      <c r="E208" s="366"/>
      <c r="F208" s="216"/>
      <c r="G208" s="216"/>
      <c r="H208" s="216"/>
      <c r="I208" s="366"/>
      <c r="J208" s="216"/>
      <c r="K208" s="216"/>
      <c r="L208" s="366"/>
      <c r="M208" s="366"/>
      <c r="N208" s="366"/>
      <c r="O208" s="366"/>
      <c r="P208" s="366"/>
      <c r="Q208" s="366"/>
    </row>
    <row r="209" spans="1:17" ht="18" x14ac:dyDescent="0.25">
      <c r="A209" s="366"/>
      <c r="B209" s="366"/>
      <c r="C209" s="366"/>
      <c r="D209" s="366"/>
      <c r="E209" s="366"/>
      <c r="F209" s="216"/>
      <c r="G209" s="216"/>
      <c r="H209" s="216"/>
      <c r="I209" s="366"/>
      <c r="J209" s="216"/>
      <c r="K209" s="216"/>
      <c r="L209" s="366"/>
      <c r="M209" s="366"/>
      <c r="N209" s="366"/>
      <c r="O209" s="366"/>
      <c r="P209" s="366"/>
      <c r="Q209" s="366"/>
    </row>
    <row r="210" spans="1:17" ht="18.75" thickBot="1" x14ac:dyDescent="0.3">
      <c r="A210" s="366"/>
      <c r="B210" s="366"/>
      <c r="C210" s="366"/>
      <c r="D210" s="366"/>
      <c r="E210" s="366"/>
      <c r="F210" s="216"/>
      <c r="G210" s="216"/>
      <c r="H210" s="216"/>
      <c r="I210" s="366"/>
      <c r="J210" s="366"/>
      <c r="K210" s="366"/>
      <c r="L210" s="366"/>
      <c r="M210" s="366"/>
      <c r="N210" s="366"/>
      <c r="O210" s="366"/>
      <c r="P210" s="366"/>
      <c r="Q210" s="366"/>
    </row>
    <row r="211" spans="1:17" ht="18.75" thickBot="1" x14ac:dyDescent="0.3">
      <c r="A211" s="405">
        <v>3</v>
      </c>
      <c r="B211" s="406"/>
      <c r="C211" s="406"/>
      <c r="D211" s="406"/>
      <c r="E211" s="406"/>
      <c r="F211" s="406"/>
      <c r="G211" s="406"/>
      <c r="H211" s="406"/>
      <c r="I211" s="406"/>
      <c r="J211" s="406"/>
      <c r="K211" s="406"/>
      <c r="L211" s="406"/>
      <c r="M211" s="406"/>
      <c r="N211" s="406"/>
      <c r="O211" s="406"/>
      <c r="P211" s="406"/>
      <c r="Q211" s="407"/>
    </row>
    <row r="212" spans="1:17" ht="18" x14ac:dyDescent="0.25">
      <c r="A212" s="408" t="s">
        <v>0</v>
      </c>
      <c r="B212" s="409"/>
      <c r="C212" s="409"/>
      <c r="D212" s="409"/>
      <c r="E212" s="409"/>
      <c r="F212" s="409"/>
      <c r="G212" s="409"/>
      <c r="H212" s="409"/>
      <c r="I212" s="409"/>
      <c r="J212" s="409"/>
      <c r="K212" s="409"/>
      <c r="L212" s="409"/>
      <c r="M212" s="409"/>
      <c r="N212" s="409"/>
      <c r="O212" s="409"/>
      <c r="P212" s="409"/>
      <c r="Q212" s="410"/>
    </row>
    <row r="213" spans="1:17" ht="18" x14ac:dyDescent="0.25">
      <c r="A213" s="135"/>
      <c r="B213" s="136"/>
      <c r="C213" s="136"/>
      <c r="D213" s="136"/>
      <c r="E213" s="136"/>
      <c r="F213" s="136"/>
      <c r="G213" s="136"/>
      <c r="H213" s="136"/>
      <c r="I213" s="136"/>
      <c r="J213" s="136"/>
      <c r="K213" s="136"/>
      <c r="L213" s="136"/>
      <c r="M213" s="136"/>
      <c r="N213" s="136"/>
      <c r="O213" s="136"/>
      <c r="P213" s="137"/>
      <c r="Q213" s="138" t="s">
        <v>1</v>
      </c>
    </row>
    <row r="214" spans="1:17" ht="18" x14ac:dyDescent="0.25">
      <c r="A214" s="139" t="s">
        <v>2</v>
      </c>
      <c r="B214" s="136"/>
      <c r="C214" s="136"/>
      <c r="D214" s="136"/>
      <c r="E214" s="136"/>
      <c r="F214" s="136"/>
      <c r="G214" s="136"/>
      <c r="H214" s="136"/>
      <c r="I214" s="136"/>
      <c r="J214" s="136"/>
      <c r="K214" s="136"/>
      <c r="L214" s="136"/>
      <c r="M214" s="136"/>
      <c r="N214" s="136"/>
      <c r="O214" s="140"/>
      <c r="P214" s="141" t="s">
        <v>3</v>
      </c>
      <c r="Q214" s="142"/>
    </row>
    <row r="215" spans="1:17" ht="18" x14ac:dyDescent="0.25">
      <c r="A215" s="139" t="s">
        <v>4</v>
      </c>
      <c r="B215" s="136"/>
      <c r="C215" s="136">
        <v>5120</v>
      </c>
      <c r="D215" s="136"/>
      <c r="E215" s="136"/>
      <c r="F215" s="136"/>
      <c r="G215" s="136"/>
      <c r="H215" s="136"/>
      <c r="I215" s="136"/>
      <c r="J215" s="136"/>
      <c r="K215" s="136"/>
      <c r="L215" s="136"/>
      <c r="M215" s="136"/>
      <c r="N215" s="136"/>
      <c r="O215" s="143"/>
      <c r="P215" s="144" t="s">
        <v>5</v>
      </c>
      <c r="Q215" s="145"/>
    </row>
    <row r="216" spans="1:17" ht="18" x14ac:dyDescent="0.25">
      <c r="A216" s="139" t="s">
        <v>6</v>
      </c>
      <c r="B216" s="143"/>
      <c r="C216" s="143" t="s">
        <v>142</v>
      </c>
      <c r="D216" s="143"/>
      <c r="E216" s="143"/>
      <c r="F216" s="136"/>
      <c r="G216" s="136"/>
      <c r="H216" s="136"/>
      <c r="I216" s="136"/>
      <c r="J216" s="136"/>
      <c r="K216" s="136"/>
      <c r="L216" s="136"/>
      <c r="M216" s="136"/>
      <c r="N216" s="136"/>
      <c r="O216" s="143"/>
      <c r="P216" s="144" t="s">
        <v>7</v>
      </c>
      <c r="Q216" s="145"/>
    </row>
    <row r="217" spans="1:17" ht="18.75" thickBot="1" x14ac:dyDescent="0.3">
      <c r="A217" s="139" t="s">
        <v>8</v>
      </c>
      <c r="B217" s="143">
        <v>2016</v>
      </c>
      <c r="C217" s="136"/>
      <c r="D217" s="136"/>
      <c r="E217" s="136"/>
      <c r="F217" s="136"/>
      <c r="G217" s="136"/>
      <c r="H217" s="136"/>
      <c r="I217" s="136"/>
      <c r="J217" s="136"/>
      <c r="K217" s="136"/>
      <c r="L217" s="136"/>
      <c r="M217" s="136"/>
      <c r="N217" s="136"/>
      <c r="O217" s="143"/>
      <c r="P217" s="146" t="s">
        <v>9</v>
      </c>
      <c r="Q217" s="147"/>
    </row>
    <row r="218" spans="1:17" ht="18" x14ac:dyDescent="0.25">
      <c r="A218" s="411" t="s">
        <v>10</v>
      </c>
      <c r="B218" s="412"/>
      <c r="C218" s="412"/>
      <c r="D218" s="412"/>
      <c r="E218" s="412"/>
      <c r="F218" s="412"/>
      <c r="G218" s="412"/>
      <c r="H218" s="412"/>
      <c r="I218" s="412"/>
      <c r="J218" s="412"/>
      <c r="K218" s="412"/>
      <c r="L218" s="413"/>
      <c r="M218" s="360"/>
      <c r="N218" s="360"/>
      <c r="O218" s="414" t="s">
        <v>11</v>
      </c>
      <c r="P218" s="412"/>
      <c r="Q218" s="415"/>
    </row>
    <row r="219" spans="1:17" ht="18" x14ac:dyDescent="0.25">
      <c r="A219" s="416">
        <v>2</v>
      </c>
      <c r="B219" s="417"/>
      <c r="C219" s="417"/>
      <c r="D219" s="417"/>
      <c r="E219" s="417"/>
      <c r="F219" s="417"/>
      <c r="G219" s="418"/>
      <c r="H219" s="155" t="s">
        <v>12</v>
      </c>
      <c r="I219" s="156"/>
      <c r="J219" s="156"/>
      <c r="K219" s="156"/>
      <c r="L219" s="245"/>
      <c r="M219" s="245"/>
      <c r="N219" s="245"/>
      <c r="O219" s="246" t="s">
        <v>13</v>
      </c>
      <c r="P219" s="246" t="s">
        <v>14</v>
      </c>
      <c r="Q219" s="247" t="s">
        <v>15</v>
      </c>
    </row>
    <row r="220" spans="1:17" ht="18" x14ac:dyDescent="0.25">
      <c r="A220" s="419" t="s">
        <v>16</v>
      </c>
      <c r="B220" s="354" t="s">
        <v>17</v>
      </c>
      <c r="C220" s="421" t="s">
        <v>18</v>
      </c>
      <c r="D220" s="354" t="s">
        <v>19</v>
      </c>
      <c r="E220" s="354" t="s">
        <v>20</v>
      </c>
      <c r="F220" s="423" t="s">
        <v>21</v>
      </c>
      <c r="G220" s="421" t="s">
        <v>22</v>
      </c>
      <c r="H220" s="421" t="s">
        <v>94</v>
      </c>
      <c r="I220" s="421" t="s">
        <v>95</v>
      </c>
      <c r="J220" s="354"/>
      <c r="K220" s="354"/>
      <c r="L220" s="354" t="s">
        <v>17</v>
      </c>
      <c r="M220" s="354"/>
      <c r="N220" s="354"/>
      <c r="O220" s="425">
        <v>3</v>
      </c>
      <c r="P220" s="425">
        <v>4</v>
      </c>
      <c r="Q220" s="427">
        <v>5</v>
      </c>
    </row>
    <row r="221" spans="1:17" ht="18.75" thickBot="1" x14ac:dyDescent="0.3">
      <c r="A221" s="420"/>
      <c r="B221" s="355" t="s">
        <v>16</v>
      </c>
      <c r="C221" s="422"/>
      <c r="D221" s="355" t="s">
        <v>25</v>
      </c>
      <c r="E221" s="355" t="s">
        <v>26</v>
      </c>
      <c r="F221" s="424"/>
      <c r="G221" s="422"/>
      <c r="H221" s="422"/>
      <c r="I221" s="422"/>
      <c r="J221" s="355"/>
      <c r="K221" s="355"/>
      <c r="L221" s="355" t="s">
        <v>95</v>
      </c>
      <c r="M221" s="355"/>
      <c r="N221" s="355"/>
      <c r="O221" s="426"/>
      <c r="P221" s="426"/>
      <c r="Q221" s="428"/>
    </row>
    <row r="222" spans="1:17" ht="18" x14ac:dyDescent="0.25">
      <c r="A222" s="165"/>
      <c r="B222" s="165"/>
      <c r="C222" s="165"/>
      <c r="D222" s="166"/>
      <c r="E222" s="165"/>
      <c r="F222" s="166"/>
      <c r="G222" s="165"/>
      <c r="H222" s="165"/>
      <c r="I222" s="166"/>
      <c r="J222" s="165"/>
      <c r="K222" s="166"/>
      <c r="L222" s="168"/>
      <c r="M222" s="165"/>
      <c r="N222" s="166"/>
      <c r="O222" s="165"/>
      <c r="P222" s="166"/>
      <c r="Q222" s="165"/>
    </row>
    <row r="223" spans="1:17" ht="18" x14ac:dyDescent="0.25">
      <c r="A223" s="171"/>
      <c r="B223" s="171"/>
      <c r="C223" s="171"/>
      <c r="D223" s="136"/>
      <c r="E223" s="171"/>
      <c r="F223" s="136"/>
      <c r="G223" s="171"/>
      <c r="H223" s="248">
        <v>2</v>
      </c>
      <c r="I223" s="143">
        <v>1</v>
      </c>
      <c r="J223" s="248"/>
      <c r="K223" s="143"/>
      <c r="L223" s="139"/>
      <c r="M223" s="248"/>
      <c r="N223" s="52" t="s">
        <v>31</v>
      </c>
      <c r="O223" s="249">
        <f>+P223-Q223</f>
        <v>0</v>
      </c>
      <c r="P223" s="250">
        <f>+P225</f>
        <v>719290.32000000007</v>
      </c>
      <c r="Q223" s="249">
        <f>+Q225</f>
        <v>719290.32000000007</v>
      </c>
    </row>
    <row r="224" spans="1:17" ht="18" x14ac:dyDescent="0.25">
      <c r="A224" s="171"/>
      <c r="B224" s="171"/>
      <c r="C224" s="171"/>
      <c r="D224" s="136"/>
      <c r="E224" s="171"/>
      <c r="F224" s="136"/>
      <c r="G224" s="171"/>
      <c r="H224" s="248"/>
      <c r="I224" s="143"/>
      <c r="J224" s="248"/>
      <c r="K224" s="143"/>
      <c r="L224" s="139"/>
      <c r="M224" s="248"/>
      <c r="N224" s="52"/>
      <c r="O224" s="249"/>
      <c r="P224" s="250"/>
      <c r="Q224" s="249"/>
    </row>
    <row r="225" spans="1:17" ht="18" x14ac:dyDescent="0.25">
      <c r="A225" s="171"/>
      <c r="B225" s="171"/>
      <c r="C225" s="171"/>
      <c r="D225" s="136"/>
      <c r="E225" s="171"/>
      <c r="F225" s="136"/>
      <c r="G225" s="171"/>
      <c r="H225" s="23">
        <v>2</v>
      </c>
      <c r="I225" s="52">
        <v>1</v>
      </c>
      <c r="J225" s="23">
        <v>1</v>
      </c>
      <c r="K225" s="52"/>
      <c r="L225" s="22"/>
      <c r="M225" s="23"/>
      <c r="N225" s="52" t="s">
        <v>33</v>
      </c>
      <c r="O225" s="249"/>
      <c r="P225" s="250">
        <f>+P226+P227</f>
        <v>719290.32000000007</v>
      </c>
      <c r="Q225" s="249">
        <f>+Q226+Q227</f>
        <v>719290.32000000007</v>
      </c>
    </row>
    <row r="226" spans="1:17" ht="18" x14ac:dyDescent="0.25">
      <c r="A226" s="171"/>
      <c r="B226" s="171"/>
      <c r="C226" s="171"/>
      <c r="D226" s="136"/>
      <c r="E226" s="171"/>
      <c r="F226" s="136"/>
      <c r="G226" s="171">
        <v>100</v>
      </c>
      <c r="H226" s="171">
        <v>2</v>
      </c>
      <c r="I226" s="136">
        <v>1</v>
      </c>
      <c r="J226" s="171">
        <v>1</v>
      </c>
      <c r="K226" s="136">
        <v>1</v>
      </c>
      <c r="L226" s="135">
        <v>0</v>
      </c>
      <c r="M226" s="171">
        <v>1</v>
      </c>
      <c r="N226" s="179" t="s">
        <v>83</v>
      </c>
      <c r="O226" s="249"/>
      <c r="P226" s="205">
        <f>367000</f>
        <v>367000</v>
      </c>
      <c r="Q226" s="251">
        <f>367000</f>
        <v>367000</v>
      </c>
    </row>
    <row r="227" spans="1:17" ht="18" x14ac:dyDescent="0.25">
      <c r="A227" s="171"/>
      <c r="B227" s="171"/>
      <c r="C227" s="171"/>
      <c r="D227" s="136"/>
      <c r="E227" s="171"/>
      <c r="F227" s="136"/>
      <c r="G227" s="171">
        <v>100</v>
      </c>
      <c r="H227" s="171">
        <v>2</v>
      </c>
      <c r="I227" s="136">
        <v>1</v>
      </c>
      <c r="J227" s="171">
        <v>1</v>
      </c>
      <c r="K227" s="136">
        <v>4</v>
      </c>
      <c r="L227" s="135">
        <v>0</v>
      </c>
      <c r="M227" s="171">
        <v>1</v>
      </c>
      <c r="N227" s="179" t="s">
        <v>116</v>
      </c>
      <c r="O227" s="249"/>
      <c r="P227" s="205">
        <v>352290.32</v>
      </c>
      <c r="Q227" s="251">
        <v>352290.32</v>
      </c>
    </row>
    <row r="228" spans="1:17" ht="18" x14ac:dyDescent="0.25">
      <c r="A228" s="171"/>
      <c r="B228" s="171"/>
      <c r="C228" s="171"/>
      <c r="D228" s="136"/>
      <c r="E228" s="171"/>
      <c r="F228" s="136"/>
      <c r="G228" s="171"/>
      <c r="H228" s="171"/>
      <c r="I228" s="136"/>
      <c r="J228" s="171"/>
      <c r="K228" s="136"/>
      <c r="L228" s="135"/>
      <c r="M228" s="171"/>
      <c r="N228" s="179"/>
      <c r="O228" s="249"/>
      <c r="P228" s="205"/>
      <c r="Q228" s="251"/>
    </row>
    <row r="229" spans="1:17" ht="18" x14ac:dyDescent="0.25">
      <c r="A229" s="152"/>
      <c r="B229" s="171" t="s">
        <v>115</v>
      </c>
      <c r="C229" s="136" t="s">
        <v>115</v>
      </c>
      <c r="D229" s="226"/>
      <c r="E229" s="136" t="s">
        <v>30</v>
      </c>
      <c r="F229" s="171" t="s">
        <v>32</v>
      </c>
      <c r="G229" s="171"/>
      <c r="H229" s="248">
        <v>2</v>
      </c>
      <c r="I229" s="143">
        <v>2</v>
      </c>
      <c r="J229" s="248"/>
      <c r="K229" s="143"/>
      <c r="L229" s="139"/>
      <c r="M229" s="248"/>
      <c r="N229" s="52" t="s">
        <v>96</v>
      </c>
      <c r="O229" s="249">
        <f>+P229-Q229</f>
        <v>0</v>
      </c>
      <c r="P229" s="205">
        <f>+P231+P234</f>
        <v>2960</v>
      </c>
      <c r="Q229" s="251">
        <f>+Q231+Q234</f>
        <v>2960</v>
      </c>
    </row>
    <row r="230" spans="1:17" ht="18" x14ac:dyDescent="0.25">
      <c r="A230" s="171"/>
      <c r="B230" s="171"/>
      <c r="C230" s="171"/>
      <c r="D230" s="136"/>
      <c r="E230" s="171"/>
      <c r="F230" s="136"/>
      <c r="G230" s="171"/>
      <c r="H230" s="248"/>
      <c r="I230" s="143"/>
      <c r="J230" s="171"/>
      <c r="K230" s="136"/>
      <c r="L230" s="135"/>
      <c r="M230" s="171"/>
      <c r="N230" s="52"/>
      <c r="O230" s="249"/>
      <c r="P230" s="250"/>
      <c r="Q230" s="249"/>
    </row>
    <row r="231" spans="1:17" ht="18" x14ac:dyDescent="0.25">
      <c r="A231" s="171"/>
      <c r="B231" s="171"/>
      <c r="C231" s="171"/>
      <c r="D231" s="136"/>
      <c r="E231" s="171"/>
      <c r="F231" s="136"/>
      <c r="G231" s="171"/>
      <c r="H231" s="248">
        <v>2</v>
      </c>
      <c r="I231" s="143">
        <v>2</v>
      </c>
      <c r="J231" s="171">
        <v>3</v>
      </c>
      <c r="K231" s="136"/>
      <c r="L231" s="135"/>
      <c r="M231" s="171"/>
      <c r="N231" s="52" t="s">
        <v>52</v>
      </c>
      <c r="O231" s="249"/>
      <c r="P231" s="250">
        <f>+P232</f>
        <v>2900</v>
      </c>
      <c r="Q231" s="249">
        <f>+Q232</f>
        <v>2900</v>
      </c>
    </row>
    <row r="232" spans="1:17" ht="18" x14ac:dyDescent="0.25">
      <c r="A232" s="171"/>
      <c r="B232" s="171"/>
      <c r="C232" s="171"/>
      <c r="D232" s="136"/>
      <c r="E232" s="171"/>
      <c r="F232" s="136"/>
      <c r="G232" s="171">
        <v>9995</v>
      </c>
      <c r="H232" s="171">
        <v>2</v>
      </c>
      <c r="I232" s="136">
        <v>2</v>
      </c>
      <c r="J232" s="171">
        <v>3</v>
      </c>
      <c r="K232" s="136">
        <v>1</v>
      </c>
      <c r="L232" s="135">
        <v>0</v>
      </c>
      <c r="M232" s="171">
        <v>1</v>
      </c>
      <c r="N232" s="179" t="s">
        <v>85</v>
      </c>
      <c r="O232" s="251"/>
      <c r="P232" s="205">
        <f>750+750+1400</f>
        <v>2900</v>
      </c>
      <c r="Q232" s="251">
        <f>750+750+1400</f>
        <v>2900</v>
      </c>
    </row>
    <row r="233" spans="1:17" ht="18" x14ac:dyDescent="0.25">
      <c r="A233" s="171"/>
      <c r="B233" s="171"/>
      <c r="C233" s="171"/>
      <c r="D233" s="136"/>
      <c r="E233" s="171"/>
      <c r="F233" s="136"/>
      <c r="G233" s="171"/>
      <c r="H233" s="171"/>
      <c r="I233" s="136"/>
      <c r="J233" s="171"/>
      <c r="K233" s="136"/>
      <c r="L233" s="135"/>
      <c r="M233" s="171"/>
      <c r="N233" s="179"/>
      <c r="O233" s="251"/>
      <c r="P233" s="205"/>
      <c r="Q233" s="251"/>
    </row>
    <row r="234" spans="1:17" ht="18" x14ac:dyDescent="0.25">
      <c r="A234" s="171"/>
      <c r="B234" s="171"/>
      <c r="C234" s="171"/>
      <c r="D234" s="136"/>
      <c r="E234" s="171"/>
      <c r="F234" s="136"/>
      <c r="G234" s="171"/>
      <c r="H234" s="248">
        <v>2</v>
      </c>
      <c r="I234" s="143">
        <v>2</v>
      </c>
      <c r="J234" s="248">
        <v>4</v>
      </c>
      <c r="K234" s="136"/>
      <c r="L234" s="135"/>
      <c r="M234" s="171"/>
      <c r="N234" s="52" t="s">
        <v>54</v>
      </c>
      <c r="O234" s="251"/>
      <c r="P234" s="250">
        <f>+P235</f>
        <v>60</v>
      </c>
      <c r="Q234" s="249">
        <f>+Q235</f>
        <v>60</v>
      </c>
    </row>
    <row r="235" spans="1:17" ht="18" x14ac:dyDescent="0.25">
      <c r="A235" s="171"/>
      <c r="B235" s="171"/>
      <c r="C235" s="171"/>
      <c r="D235" s="136"/>
      <c r="E235" s="171"/>
      <c r="F235" s="136"/>
      <c r="G235" s="171">
        <v>9995</v>
      </c>
      <c r="H235" s="248">
        <v>2</v>
      </c>
      <c r="I235" s="143">
        <v>2</v>
      </c>
      <c r="J235" s="171">
        <v>4</v>
      </c>
      <c r="K235" s="136">
        <v>4</v>
      </c>
      <c r="L235" s="135">
        <v>0</v>
      </c>
      <c r="M235" s="171">
        <v>1</v>
      </c>
      <c r="N235" s="179" t="s">
        <v>55</v>
      </c>
      <c r="O235" s="249"/>
      <c r="P235" s="205">
        <v>60</v>
      </c>
      <c r="Q235" s="251">
        <v>60</v>
      </c>
    </row>
    <row r="236" spans="1:17" ht="18" x14ac:dyDescent="0.25">
      <c r="A236" s="152"/>
      <c r="B236" s="171" t="s">
        <v>115</v>
      </c>
      <c r="C236" s="136" t="s">
        <v>115</v>
      </c>
      <c r="D236" s="226"/>
      <c r="E236" s="136" t="s">
        <v>30</v>
      </c>
      <c r="F236" s="171" t="s">
        <v>32</v>
      </c>
      <c r="G236" s="171"/>
      <c r="H236" s="248"/>
      <c r="I236" s="143"/>
      <c r="J236" s="171"/>
      <c r="K236" s="136"/>
      <c r="L236" s="135"/>
      <c r="M236" s="171"/>
      <c r="N236" s="52"/>
      <c r="O236" s="249"/>
      <c r="P236" s="250"/>
      <c r="Q236" s="249"/>
    </row>
    <row r="237" spans="1:17" ht="18" x14ac:dyDescent="0.25">
      <c r="A237" s="171"/>
      <c r="B237" s="171"/>
      <c r="C237" s="171"/>
      <c r="D237" s="136"/>
      <c r="E237" s="171"/>
      <c r="F237" s="136"/>
      <c r="G237" s="171"/>
      <c r="H237" s="248">
        <v>2</v>
      </c>
      <c r="I237" s="143">
        <v>3</v>
      </c>
      <c r="J237" s="171"/>
      <c r="K237" s="136"/>
      <c r="L237" s="135"/>
      <c r="M237" s="171"/>
      <c r="N237" s="52" t="s">
        <v>89</v>
      </c>
      <c r="O237" s="249">
        <f>+P237-Q237</f>
        <v>7136.36</v>
      </c>
      <c r="P237" s="250">
        <f>+P239</f>
        <v>13307.41</v>
      </c>
      <c r="Q237" s="249">
        <f>+Q239</f>
        <v>6171.05</v>
      </c>
    </row>
    <row r="238" spans="1:17" ht="18" x14ac:dyDescent="0.25">
      <c r="A238" s="171"/>
      <c r="B238" s="171"/>
      <c r="C238" s="171"/>
      <c r="D238" s="136"/>
      <c r="E238" s="171"/>
      <c r="F238" s="136"/>
      <c r="G238" s="171"/>
      <c r="H238" s="171"/>
      <c r="I238" s="136"/>
      <c r="J238" s="171"/>
      <c r="K238" s="136"/>
      <c r="L238" s="135"/>
      <c r="M238" s="171"/>
      <c r="N238" s="179"/>
      <c r="O238" s="249"/>
      <c r="P238" s="205"/>
      <c r="Q238" s="251"/>
    </row>
    <row r="239" spans="1:17" ht="18" x14ac:dyDescent="0.25">
      <c r="A239" s="171"/>
      <c r="B239" s="171"/>
      <c r="C239" s="171"/>
      <c r="D239" s="136"/>
      <c r="E239" s="171"/>
      <c r="F239" s="136"/>
      <c r="G239" s="171"/>
      <c r="H239" s="248">
        <v>2</v>
      </c>
      <c r="I239" s="143">
        <v>3</v>
      </c>
      <c r="J239" s="248">
        <v>7</v>
      </c>
      <c r="K239" s="136"/>
      <c r="L239" s="135"/>
      <c r="M239" s="171"/>
      <c r="N239" s="179" t="s">
        <v>139</v>
      </c>
      <c r="O239" s="249"/>
      <c r="P239" s="250">
        <f>+P240</f>
        <v>13307.41</v>
      </c>
      <c r="Q239" s="249">
        <f>+Q240</f>
        <v>6171.05</v>
      </c>
    </row>
    <row r="240" spans="1:17" ht="18" x14ac:dyDescent="0.25">
      <c r="A240" s="171"/>
      <c r="B240" s="171"/>
      <c r="C240" s="171"/>
      <c r="D240" s="136"/>
      <c r="E240" s="171"/>
      <c r="F240" s="136"/>
      <c r="G240" s="171">
        <v>9995</v>
      </c>
      <c r="H240" s="171">
        <v>2</v>
      </c>
      <c r="I240" s="136">
        <v>3</v>
      </c>
      <c r="J240" s="171">
        <v>7</v>
      </c>
      <c r="K240" s="136">
        <v>1</v>
      </c>
      <c r="L240" s="135">
        <v>0</v>
      </c>
      <c r="M240" s="171">
        <v>1</v>
      </c>
      <c r="N240" s="179" t="s">
        <v>91</v>
      </c>
      <c r="O240" s="249"/>
      <c r="P240" s="205">
        <f>2000+4171.05+7136.36</f>
        <v>13307.41</v>
      </c>
      <c r="Q240" s="251">
        <f>2000+4171.05</f>
        <v>6171.05</v>
      </c>
    </row>
    <row r="241" spans="1:17" ht="18.75" thickBot="1" x14ac:dyDescent="0.3">
      <c r="A241" s="171"/>
      <c r="B241" s="171"/>
      <c r="C241" s="171"/>
      <c r="D241" s="136"/>
      <c r="E241" s="171"/>
      <c r="F241" s="136"/>
      <c r="G241" s="171"/>
      <c r="H241" s="24"/>
      <c r="I241" s="179"/>
      <c r="J241" s="24"/>
      <c r="K241" s="179"/>
      <c r="L241" s="181"/>
      <c r="M241" s="189"/>
      <c r="N241" s="179"/>
      <c r="O241" s="193"/>
      <c r="P241" s="177"/>
      <c r="Q241" s="193"/>
    </row>
    <row r="242" spans="1:17" ht="18.75" thickBot="1" x14ac:dyDescent="0.3">
      <c r="A242" s="403" t="s">
        <v>93</v>
      </c>
      <c r="B242" s="404"/>
      <c r="C242" s="404"/>
      <c r="D242" s="404"/>
      <c r="E242" s="404"/>
      <c r="F242" s="404"/>
      <c r="G242" s="404"/>
      <c r="H242" s="404"/>
      <c r="I242" s="404"/>
      <c r="J242" s="404"/>
      <c r="K242" s="404"/>
      <c r="L242" s="404"/>
      <c r="M242" s="356"/>
      <c r="N242" s="356"/>
      <c r="O242" s="252">
        <f>+O237+O229+O223</f>
        <v>7136.36</v>
      </c>
      <c r="P242" s="252">
        <f>+P237+P229+P223</f>
        <v>735557.7300000001</v>
      </c>
      <c r="Q242" s="253">
        <f>+Q237+Q229+Q223</f>
        <v>728421.37000000011</v>
      </c>
    </row>
    <row r="243" spans="1:17" ht="18.75" thickBot="1" x14ac:dyDescent="0.3">
      <c r="A243" s="403" t="s">
        <v>97</v>
      </c>
      <c r="B243" s="404"/>
      <c r="C243" s="404"/>
      <c r="D243" s="404"/>
      <c r="E243" s="404"/>
      <c r="F243" s="404"/>
      <c r="G243" s="404"/>
      <c r="H243" s="404"/>
      <c r="I243" s="404"/>
      <c r="J243" s="404"/>
      <c r="K243" s="404"/>
      <c r="L243" s="404"/>
      <c r="M243" s="254"/>
      <c r="N243" s="254"/>
      <c r="O243" s="252">
        <f>+O242+O196+O125</f>
        <v>2614848.65</v>
      </c>
      <c r="P243" s="255">
        <f>+P242+P196+P125</f>
        <v>12857190.689999999</v>
      </c>
      <c r="Q243" s="252">
        <f>+Q242+Q196+Q125</f>
        <v>10242342.040000001</v>
      </c>
    </row>
    <row r="244" spans="1:17" ht="18" x14ac:dyDescent="0.25">
      <c r="A244" s="136"/>
      <c r="B244" s="136"/>
      <c r="C244" s="136"/>
      <c r="D244" s="136"/>
      <c r="E244" s="136"/>
      <c r="F244" s="136"/>
      <c r="G244" s="136"/>
      <c r="H244" s="172"/>
      <c r="I244" s="172"/>
      <c r="J244" s="172"/>
      <c r="K244" s="172"/>
      <c r="L244" s="172"/>
      <c r="M244" s="172"/>
      <c r="N244" s="172"/>
    </row>
    <row r="245" spans="1:17" ht="18" x14ac:dyDescent="0.25">
      <c r="A245" s="365"/>
      <c r="B245" s="365"/>
      <c r="C245" s="365"/>
      <c r="D245" s="365"/>
      <c r="E245" s="365"/>
      <c r="F245" s="365"/>
      <c r="G245" s="365"/>
      <c r="H245" s="365"/>
      <c r="I245" s="365"/>
      <c r="J245" s="365"/>
      <c r="K245" s="365"/>
      <c r="L245" s="365"/>
      <c r="M245" s="365"/>
      <c r="N245" s="365"/>
      <c r="O245" s="256"/>
      <c r="P245" s="213"/>
      <c r="Q245" s="257"/>
    </row>
    <row r="246" spans="1:17" ht="18" x14ac:dyDescent="0.25">
      <c r="A246" s="365"/>
      <c r="B246" s="365"/>
      <c r="C246" s="365"/>
      <c r="D246" s="365"/>
      <c r="E246" s="365"/>
      <c r="F246" s="365"/>
      <c r="G246" s="365"/>
      <c r="H246" s="365"/>
      <c r="I246" s="365"/>
      <c r="J246" s="365"/>
      <c r="K246" s="365"/>
      <c r="L246" s="365"/>
      <c r="M246" s="365"/>
      <c r="N246" s="365"/>
      <c r="O246" s="212"/>
      <c r="P246" s="213"/>
      <c r="Q246" s="213"/>
    </row>
    <row r="247" spans="1:17" ht="18" x14ac:dyDescent="0.25">
      <c r="A247" s="365"/>
      <c r="B247" s="365"/>
      <c r="C247" s="365"/>
      <c r="D247" s="365"/>
      <c r="E247" s="365"/>
      <c r="F247" s="136"/>
      <c r="G247" s="136"/>
      <c r="H247" s="136"/>
      <c r="I247" s="365"/>
      <c r="J247" s="365"/>
      <c r="K247" s="365"/>
      <c r="L247" s="365"/>
      <c r="M247" s="365"/>
      <c r="N247" s="365"/>
      <c r="O247" s="258"/>
      <c r="P247" s="365"/>
      <c r="Q247" s="365"/>
    </row>
    <row r="248" spans="1:17" ht="18" x14ac:dyDescent="0.25">
      <c r="A248" s="259"/>
      <c r="B248" s="259"/>
      <c r="C248" s="259"/>
      <c r="D248" s="259"/>
      <c r="E248" s="259"/>
      <c r="F248" s="259"/>
      <c r="G248" s="259"/>
      <c r="H248" s="260"/>
      <c r="I248" s="261"/>
      <c r="J248" s="261"/>
      <c r="K248" s="261"/>
      <c r="L248" s="261"/>
      <c r="M248" s="261"/>
      <c r="N248" s="260"/>
      <c r="O248" s="260"/>
      <c r="P248" s="262"/>
      <c r="Q248" s="263"/>
    </row>
    <row r="249" spans="1:17" ht="18" x14ac:dyDescent="0.25">
      <c r="A249" s="392" t="s">
        <v>80</v>
      </c>
      <c r="B249" s="371"/>
      <c r="C249" s="371"/>
      <c r="D249" s="371"/>
      <c r="E249" s="371"/>
      <c r="F249" s="371"/>
      <c r="G249" s="371"/>
      <c r="H249" s="371"/>
      <c r="I249" s="371"/>
      <c r="J249" s="261"/>
      <c r="K249" s="261"/>
      <c r="L249" s="261"/>
      <c r="M249" s="261"/>
      <c r="N249" s="342" t="s">
        <v>81</v>
      </c>
      <c r="O249" s="371" t="s">
        <v>82</v>
      </c>
      <c r="P249" s="371"/>
      <c r="Q249" s="371"/>
    </row>
    <row r="250" spans="1:17" ht="18" x14ac:dyDescent="0.25">
      <c r="A250" s="350"/>
      <c r="B250" s="342"/>
      <c r="C250" s="342"/>
      <c r="D250" s="342"/>
      <c r="E250" s="342"/>
      <c r="F250" s="342"/>
      <c r="G250" s="342"/>
      <c r="H250" s="342"/>
      <c r="I250" s="342"/>
      <c r="J250" s="342"/>
      <c r="K250" s="342"/>
      <c r="L250" s="342"/>
      <c r="M250" s="342"/>
      <c r="N250" s="342"/>
      <c r="O250" s="264"/>
      <c r="P250" s="265"/>
      <c r="Q250" s="265"/>
    </row>
    <row r="251" spans="1:17" ht="18" x14ac:dyDescent="0.25">
      <c r="A251" s="342"/>
      <c r="B251" s="342"/>
      <c r="C251" s="342"/>
      <c r="D251" s="342"/>
      <c r="E251" s="342"/>
      <c r="F251" s="342"/>
      <c r="G251" s="342"/>
      <c r="H251" s="342"/>
      <c r="I251" s="342"/>
      <c r="J251" s="342"/>
      <c r="K251" s="342"/>
      <c r="L251" s="342"/>
      <c r="M251" s="342"/>
      <c r="N251" s="342"/>
      <c r="O251" s="264"/>
      <c r="P251" s="265"/>
      <c r="Q251" s="265"/>
    </row>
    <row r="252" spans="1:17" ht="18" x14ac:dyDescent="0.25">
      <c r="A252" s="342"/>
      <c r="B252" s="342"/>
      <c r="C252" s="342"/>
      <c r="D252" s="342"/>
      <c r="E252" s="342"/>
      <c r="F252" s="342"/>
      <c r="G252" s="342"/>
      <c r="H252" s="342"/>
      <c r="I252" s="342"/>
      <c r="J252" s="342"/>
      <c r="K252" s="342"/>
      <c r="L252" s="342"/>
      <c r="M252" s="342"/>
      <c r="N252" s="342"/>
      <c r="O252" s="264"/>
      <c r="P252" s="265"/>
      <c r="Q252" s="265"/>
    </row>
    <row r="253" spans="1:17" ht="18" x14ac:dyDescent="0.25">
      <c r="A253" s="342"/>
      <c r="B253" s="342"/>
      <c r="C253" s="342"/>
      <c r="D253" s="342"/>
      <c r="E253" s="342"/>
      <c r="F253" s="342"/>
      <c r="G253" s="342"/>
      <c r="H253" s="342"/>
      <c r="I253" s="342"/>
      <c r="J253" s="342"/>
      <c r="K253" s="342"/>
      <c r="L253" s="342"/>
      <c r="M253" s="342"/>
      <c r="N253" s="342"/>
      <c r="O253" s="264"/>
      <c r="P253" s="265"/>
      <c r="Q253" s="265"/>
    </row>
    <row r="254" spans="1:17" ht="18" x14ac:dyDescent="0.25">
      <c r="A254" s="342"/>
      <c r="B254" s="342"/>
      <c r="C254" s="342"/>
      <c r="D254" s="342"/>
      <c r="E254" s="342"/>
      <c r="F254" s="342"/>
      <c r="G254" s="342"/>
      <c r="H254" s="342"/>
      <c r="I254" s="342"/>
      <c r="J254" s="342"/>
      <c r="K254" s="342"/>
      <c r="L254" s="342"/>
      <c r="M254" s="342"/>
      <c r="N254" s="342"/>
      <c r="O254" s="264"/>
      <c r="P254" s="265"/>
      <c r="Q254" s="265"/>
    </row>
    <row r="255" spans="1:17" ht="18" x14ac:dyDescent="0.25">
      <c r="A255" s="342"/>
      <c r="B255" s="342"/>
      <c r="C255" s="342"/>
      <c r="D255" s="342"/>
      <c r="E255" s="342"/>
      <c r="F255" s="342"/>
      <c r="G255" s="342"/>
      <c r="H255" s="342"/>
      <c r="I255" s="342"/>
      <c r="J255" s="342"/>
      <c r="K255" s="342"/>
      <c r="L255" s="342"/>
      <c r="M255" s="342"/>
      <c r="N255" s="342"/>
      <c r="O255" s="264"/>
      <c r="P255" s="265"/>
      <c r="Q255" s="265"/>
    </row>
    <row r="256" spans="1:17" ht="18.75" thickBot="1" x14ac:dyDescent="0.3">
      <c r="A256" s="266"/>
      <c r="B256" s="347"/>
      <c r="C256" s="347"/>
      <c r="D256" s="347"/>
      <c r="E256" s="347"/>
      <c r="F256" s="347"/>
      <c r="G256" s="347"/>
      <c r="H256" s="347"/>
      <c r="I256" s="347"/>
      <c r="J256" s="342"/>
      <c r="K256" s="342"/>
      <c r="L256" s="342"/>
      <c r="M256" s="342"/>
      <c r="N256" s="342"/>
      <c r="O256" s="264"/>
      <c r="P256" s="265"/>
      <c r="Q256" s="265"/>
    </row>
    <row r="257" spans="1:17" ht="18.75" thickBot="1" x14ac:dyDescent="0.3">
      <c r="A257" s="393">
        <v>4</v>
      </c>
      <c r="B257" s="394"/>
      <c r="C257" s="394"/>
      <c r="D257" s="394"/>
      <c r="E257" s="394"/>
      <c r="F257" s="394"/>
      <c r="G257" s="394"/>
      <c r="H257" s="394"/>
      <c r="I257" s="394"/>
      <c r="J257" s="394"/>
      <c r="K257" s="394"/>
      <c r="L257" s="394"/>
      <c r="M257" s="394"/>
      <c r="N257" s="394"/>
      <c r="O257" s="394"/>
      <c r="P257" s="394"/>
      <c r="Q257" s="395"/>
    </row>
    <row r="258" spans="1:17" ht="18" x14ac:dyDescent="0.25">
      <c r="A258" s="396" t="s">
        <v>0</v>
      </c>
      <c r="B258" s="380"/>
      <c r="C258" s="380"/>
      <c r="D258" s="380"/>
      <c r="E258" s="380"/>
      <c r="F258" s="380"/>
      <c r="G258" s="380"/>
      <c r="H258" s="380"/>
      <c r="I258" s="380"/>
      <c r="J258" s="380"/>
      <c r="K258" s="380"/>
      <c r="L258" s="380"/>
      <c r="M258" s="380"/>
      <c r="N258" s="380"/>
      <c r="O258" s="380"/>
      <c r="P258" s="380"/>
      <c r="Q258" s="397"/>
    </row>
    <row r="259" spans="1:17" ht="18" x14ac:dyDescent="0.25">
      <c r="A259" s="267"/>
      <c r="B259" s="261"/>
      <c r="C259" s="261"/>
      <c r="D259" s="261"/>
      <c r="E259" s="261"/>
      <c r="F259" s="261"/>
      <c r="G259" s="261"/>
      <c r="H259" s="261"/>
      <c r="I259" s="261"/>
      <c r="J259" s="261"/>
      <c r="K259" s="261"/>
      <c r="L259" s="261"/>
      <c r="M259" s="261"/>
      <c r="N259" s="261"/>
      <c r="O259" s="261"/>
      <c r="P259" s="268"/>
      <c r="Q259" s="269" t="s">
        <v>1</v>
      </c>
    </row>
    <row r="260" spans="1:17" ht="18" x14ac:dyDescent="0.25">
      <c r="A260" s="270" t="s">
        <v>2</v>
      </c>
      <c r="B260" s="261"/>
      <c r="C260" s="261"/>
      <c r="D260" s="261"/>
      <c r="E260" s="261"/>
      <c r="F260" s="261"/>
      <c r="G260" s="261"/>
      <c r="H260" s="261"/>
      <c r="I260" s="261"/>
      <c r="J260" s="261"/>
      <c r="K260" s="261"/>
      <c r="L260" s="261"/>
      <c r="M260" s="261"/>
      <c r="N260" s="261"/>
      <c r="O260" s="271"/>
      <c r="P260" s="272" t="s">
        <v>3</v>
      </c>
      <c r="Q260" s="273"/>
    </row>
    <row r="261" spans="1:17" ht="18" x14ac:dyDescent="0.25">
      <c r="A261" s="270" t="s">
        <v>4</v>
      </c>
      <c r="B261" s="261"/>
      <c r="C261" s="261">
        <v>5120</v>
      </c>
      <c r="D261" s="261"/>
      <c r="E261" s="261"/>
      <c r="F261" s="261"/>
      <c r="G261" s="261"/>
      <c r="H261" s="261"/>
      <c r="I261" s="261"/>
      <c r="J261" s="261"/>
      <c r="K261" s="261"/>
      <c r="L261" s="261"/>
      <c r="M261" s="261"/>
      <c r="N261" s="261"/>
      <c r="O261" s="274"/>
      <c r="P261" s="275" t="s">
        <v>5</v>
      </c>
      <c r="Q261" s="276"/>
    </row>
    <row r="262" spans="1:17" ht="18" x14ac:dyDescent="0.25">
      <c r="A262" s="270" t="s">
        <v>6</v>
      </c>
      <c r="B262" s="274"/>
      <c r="C262" s="277" t="s">
        <v>142</v>
      </c>
      <c r="D262" s="274"/>
      <c r="E262" s="274"/>
      <c r="F262" s="261"/>
      <c r="G262" s="261"/>
      <c r="H262" s="261"/>
      <c r="I262" s="261"/>
      <c r="J262" s="261"/>
      <c r="K262" s="261"/>
      <c r="L262" s="261"/>
      <c r="M262" s="261"/>
      <c r="N262" s="261"/>
      <c r="O262" s="274"/>
      <c r="P262" s="275" t="s">
        <v>7</v>
      </c>
      <c r="Q262" s="276"/>
    </row>
    <row r="263" spans="1:17" ht="18.75" thickBot="1" x14ac:dyDescent="0.3">
      <c r="A263" s="270" t="s">
        <v>8</v>
      </c>
      <c r="B263" s="274">
        <v>2016</v>
      </c>
      <c r="C263" s="261"/>
      <c r="D263" s="261"/>
      <c r="E263" s="261"/>
      <c r="F263" s="261"/>
      <c r="G263" s="261"/>
      <c r="H263" s="261"/>
      <c r="I263" s="261"/>
      <c r="J263" s="261"/>
      <c r="K263" s="261"/>
      <c r="L263" s="261"/>
      <c r="M263" s="261"/>
      <c r="N263" s="261"/>
      <c r="O263" s="274"/>
      <c r="P263" s="278" t="s">
        <v>9</v>
      </c>
      <c r="Q263" s="279"/>
    </row>
    <row r="264" spans="1:17" ht="18.75" thickBot="1" x14ac:dyDescent="0.3">
      <c r="A264" s="398" t="s">
        <v>10</v>
      </c>
      <c r="B264" s="399"/>
      <c r="C264" s="399"/>
      <c r="D264" s="399"/>
      <c r="E264" s="399"/>
      <c r="F264" s="399"/>
      <c r="G264" s="399"/>
      <c r="H264" s="399"/>
      <c r="I264" s="399"/>
      <c r="J264" s="399"/>
      <c r="K264" s="399"/>
      <c r="L264" s="400"/>
      <c r="M264" s="353"/>
      <c r="N264" s="353"/>
      <c r="O264" s="401" t="s">
        <v>11</v>
      </c>
      <c r="P264" s="391"/>
      <c r="Q264" s="402"/>
    </row>
    <row r="265" spans="1:17" ht="18.75" thickBot="1" x14ac:dyDescent="0.3">
      <c r="A265" s="373">
        <v>2</v>
      </c>
      <c r="B265" s="374"/>
      <c r="C265" s="374"/>
      <c r="D265" s="374"/>
      <c r="E265" s="374"/>
      <c r="F265" s="374"/>
      <c r="G265" s="375"/>
      <c r="H265" s="272" t="s">
        <v>12</v>
      </c>
      <c r="I265" s="280"/>
      <c r="J265" s="280"/>
      <c r="K265" s="280"/>
      <c r="L265" s="281"/>
      <c r="M265" s="281"/>
      <c r="N265" s="280"/>
      <c r="O265" s="351" t="s">
        <v>13</v>
      </c>
      <c r="P265" s="348" t="s">
        <v>14</v>
      </c>
      <c r="Q265" s="352" t="s">
        <v>15</v>
      </c>
    </row>
    <row r="266" spans="1:17" ht="18" x14ac:dyDescent="0.25">
      <c r="A266" s="376" t="s">
        <v>16</v>
      </c>
      <c r="B266" s="344" t="s">
        <v>17</v>
      </c>
      <c r="C266" s="378" t="s">
        <v>18</v>
      </c>
      <c r="D266" s="282" t="s">
        <v>19</v>
      </c>
      <c r="E266" s="348" t="s">
        <v>20</v>
      </c>
      <c r="F266" s="380" t="s">
        <v>21</v>
      </c>
      <c r="G266" s="382" t="s">
        <v>22</v>
      </c>
      <c r="H266" s="380" t="s">
        <v>94</v>
      </c>
      <c r="I266" s="348" t="s">
        <v>27</v>
      </c>
      <c r="J266" s="346"/>
      <c r="K266" s="351"/>
      <c r="L266" s="348" t="s">
        <v>17</v>
      </c>
      <c r="M266" s="352"/>
      <c r="N266" s="346"/>
      <c r="O266" s="384">
        <v>3</v>
      </c>
      <c r="P266" s="386">
        <v>4</v>
      </c>
      <c r="Q266" s="388">
        <v>5</v>
      </c>
    </row>
    <row r="267" spans="1:17" ht="18.75" thickBot="1" x14ac:dyDescent="0.3">
      <c r="A267" s="377"/>
      <c r="B267" s="345" t="s">
        <v>16</v>
      </c>
      <c r="C267" s="379"/>
      <c r="D267" s="283" t="s">
        <v>25</v>
      </c>
      <c r="E267" s="349" t="s">
        <v>26</v>
      </c>
      <c r="F267" s="381"/>
      <c r="G267" s="383"/>
      <c r="H267" s="381"/>
      <c r="I267" s="349"/>
      <c r="J267" s="347"/>
      <c r="K267" s="266"/>
      <c r="L267" s="349" t="s">
        <v>95</v>
      </c>
      <c r="M267" s="284"/>
      <c r="N267" s="347"/>
      <c r="O267" s="385"/>
      <c r="P267" s="387"/>
      <c r="Q267" s="389"/>
    </row>
    <row r="268" spans="1:17" ht="18" x14ac:dyDescent="0.25">
      <c r="A268" s="351"/>
      <c r="B268" s="348"/>
      <c r="C268" s="346"/>
      <c r="D268" s="348"/>
      <c r="E268" s="346"/>
      <c r="F268" s="348"/>
      <c r="G268" s="346"/>
      <c r="H268" s="285"/>
      <c r="I268" s="346"/>
      <c r="J268" s="348"/>
      <c r="K268" s="346"/>
      <c r="L268" s="348"/>
      <c r="M268" s="346"/>
      <c r="N268" s="351"/>
      <c r="O268" s="339"/>
      <c r="P268" s="340"/>
      <c r="Q268" s="286"/>
    </row>
    <row r="269" spans="1:17" ht="18" x14ac:dyDescent="0.25">
      <c r="A269" s="350"/>
      <c r="B269" s="287"/>
      <c r="C269" s="342"/>
      <c r="D269" s="287"/>
      <c r="E269" s="342"/>
      <c r="F269" s="287"/>
      <c r="G269" s="342"/>
      <c r="H269" s="288">
        <v>4</v>
      </c>
      <c r="I269" s="289">
        <v>1</v>
      </c>
      <c r="J269" s="290"/>
      <c r="K269" s="342"/>
      <c r="L269" s="287"/>
      <c r="M269" s="342"/>
      <c r="N269" s="291" t="s">
        <v>111</v>
      </c>
      <c r="O269" s="292"/>
      <c r="P269" s="293">
        <f>+P270</f>
        <v>33428.809999998659</v>
      </c>
      <c r="Q269" s="294"/>
    </row>
    <row r="270" spans="1:17" ht="18" x14ac:dyDescent="0.25">
      <c r="A270" s="350"/>
      <c r="B270" s="287"/>
      <c r="C270" s="342"/>
      <c r="D270" s="287"/>
      <c r="E270" s="342"/>
      <c r="F270" s="287"/>
      <c r="G270" s="342"/>
      <c r="H270" s="288">
        <v>4</v>
      </c>
      <c r="I270" s="289">
        <v>1</v>
      </c>
      <c r="J270" s="290">
        <v>1</v>
      </c>
      <c r="K270" s="342"/>
      <c r="L270" s="287"/>
      <c r="M270" s="342"/>
      <c r="N270" s="291" t="s">
        <v>140</v>
      </c>
      <c r="O270" s="292"/>
      <c r="P270" s="293">
        <f>+P271</f>
        <v>33428.809999998659</v>
      </c>
      <c r="Q270" s="294"/>
    </row>
    <row r="271" spans="1:17" ht="18" x14ac:dyDescent="0.25">
      <c r="A271" s="295">
        <v>11</v>
      </c>
      <c r="B271" s="296" t="s">
        <v>115</v>
      </c>
      <c r="C271" s="261" t="s">
        <v>115</v>
      </c>
      <c r="D271" s="297">
        <v>0.1</v>
      </c>
      <c r="E271" s="261" t="s">
        <v>30</v>
      </c>
      <c r="F271" s="296" t="s">
        <v>32</v>
      </c>
      <c r="G271" s="298"/>
      <c r="H271" s="299">
        <v>4</v>
      </c>
      <c r="I271" s="300">
        <v>1</v>
      </c>
      <c r="J271" s="301">
        <v>1</v>
      </c>
      <c r="K271" s="300">
        <v>1</v>
      </c>
      <c r="L271" s="301">
        <v>1</v>
      </c>
      <c r="M271" s="302"/>
      <c r="N271" s="303" t="s">
        <v>140</v>
      </c>
      <c r="O271" s="304"/>
      <c r="P271" s="305">
        <f>+'[1]VAR. EFECT'!B11</f>
        <v>33428.809999998659</v>
      </c>
      <c r="Q271" s="306"/>
    </row>
    <row r="272" spans="1:17" ht="18" x14ac:dyDescent="0.25">
      <c r="A272" s="295"/>
      <c r="B272" s="297"/>
      <c r="C272" s="298"/>
      <c r="D272" s="297"/>
      <c r="E272" s="298"/>
      <c r="F272" s="297"/>
      <c r="G272" s="298"/>
      <c r="H272" s="307"/>
      <c r="I272" s="302"/>
      <c r="J272" s="301"/>
      <c r="K272" s="300"/>
      <c r="L272" s="301"/>
      <c r="M272" s="300"/>
      <c r="N272" s="308"/>
      <c r="O272" s="306"/>
      <c r="P272" s="309"/>
      <c r="Q272" s="306"/>
    </row>
    <row r="273" spans="1:17" ht="18" x14ac:dyDescent="0.25">
      <c r="A273" s="295"/>
      <c r="B273" s="297"/>
      <c r="C273" s="298"/>
      <c r="D273" s="297"/>
      <c r="E273" s="298"/>
      <c r="F273" s="297"/>
      <c r="G273" s="298"/>
      <c r="H273" s="301"/>
      <c r="I273" s="300"/>
      <c r="J273" s="301"/>
      <c r="K273" s="300"/>
      <c r="L273" s="301"/>
      <c r="M273" s="300"/>
      <c r="N273" s="310"/>
      <c r="O273" s="311"/>
      <c r="P273" s="309"/>
      <c r="Q273" s="306">
        <f>+Q275</f>
        <v>2279716.98</v>
      </c>
    </row>
    <row r="274" spans="1:17" ht="18" x14ac:dyDescent="0.25">
      <c r="A274" s="295"/>
      <c r="B274" s="296" t="s">
        <v>115</v>
      </c>
      <c r="C274" s="261" t="s">
        <v>115</v>
      </c>
      <c r="D274" s="287"/>
      <c r="E274" s="261" t="s">
        <v>30</v>
      </c>
      <c r="F274" s="296" t="s">
        <v>32</v>
      </c>
      <c r="G274" s="298"/>
      <c r="H274" s="307"/>
      <c r="I274" s="302"/>
      <c r="J274" s="307"/>
      <c r="K274" s="302"/>
      <c r="L274" s="307"/>
      <c r="M274" s="302"/>
      <c r="N274" s="310"/>
      <c r="O274" s="311"/>
      <c r="P274" s="312"/>
      <c r="Q274" s="313"/>
    </row>
    <row r="275" spans="1:17" ht="18.75" thickBot="1" x14ac:dyDescent="0.3">
      <c r="A275" s="314"/>
      <c r="B275" s="315"/>
      <c r="C275" s="316"/>
      <c r="D275" s="315"/>
      <c r="E275" s="316"/>
      <c r="F275" s="315"/>
      <c r="G275" s="316"/>
      <c r="H275" s="317"/>
      <c r="I275" s="318"/>
      <c r="J275" s="317"/>
      <c r="K275" s="318"/>
      <c r="L275" s="317"/>
      <c r="M275" s="318"/>
      <c r="N275" s="319"/>
      <c r="O275" s="320"/>
      <c r="P275" s="321"/>
      <c r="Q275" s="320">
        <f>3816+60950.76+20835.43+8232+13683.04+3632.04+7398.6+11921.36+26837.5+88730+94335+32000+11058.18+94335+88920+3631.5+94335+487175.44+36229.36+25880.28+27067.4+3133.44+8912.29+110127.11+56200+543396.87+33958.46+98079.87+42558+221.26+142125.79+718.75+1440-2158.75</f>
        <v>2279716.98</v>
      </c>
    </row>
    <row r="276" spans="1:17" ht="18.75" thickBot="1" x14ac:dyDescent="0.3">
      <c r="A276" s="390" t="s">
        <v>93</v>
      </c>
      <c r="B276" s="391"/>
      <c r="C276" s="391"/>
      <c r="D276" s="391"/>
      <c r="E276" s="391"/>
      <c r="F276" s="391"/>
      <c r="G276" s="391"/>
      <c r="H276" s="391"/>
      <c r="I276" s="391"/>
      <c r="J276" s="391"/>
      <c r="K276" s="391"/>
      <c r="L276" s="391"/>
      <c r="M276" s="341"/>
      <c r="N276" s="341"/>
      <c r="O276" s="322"/>
      <c r="P276" s="323">
        <f>+P269</f>
        <v>33428.809999998659</v>
      </c>
      <c r="Q276" s="324">
        <f>+Q273</f>
        <v>2279716.98</v>
      </c>
    </row>
    <row r="277" spans="1:17" ht="18.75" thickBot="1" x14ac:dyDescent="0.3">
      <c r="A277" s="390" t="s">
        <v>97</v>
      </c>
      <c r="B277" s="391"/>
      <c r="C277" s="391"/>
      <c r="D277" s="391"/>
      <c r="E277" s="391"/>
      <c r="F277" s="391"/>
      <c r="G277" s="391"/>
      <c r="H277" s="391"/>
      <c r="I277" s="391"/>
      <c r="J277" s="391"/>
      <c r="K277" s="391"/>
      <c r="L277" s="391"/>
      <c r="M277" s="325"/>
      <c r="N277" s="325"/>
      <c r="O277" s="326"/>
      <c r="P277" s="327">
        <f>+P276+P243</f>
        <v>12890619.499999998</v>
      </c>
      <c r="Q277" s="328">
        <f>+Q276+Q243</f>
        <v>12522059.020000001</v>
      </c>
    </row>
    <row r="278" spans="1:17" ht="18" x14ac:dyDescent="0.25">
      <c r="A278" s="342"/>
      <c r="B278" s="342"/>
      <c r="C278" s="342"/>
      <c r="D278" s="342"/>
      <c r="E278" s="342"/>
      <c r="F278" s="342"/>
      <c r="G278" s="342"/>
      <c r="H278" s="342"/>
      <c r="I278" s="342"/>
      <c r="J278" s="342"/>
      <c r="K278" s="342"/>
      <c r="L278" s="342"/>
      <c r="M278" s="298"/>
      <c r="N278" s="298"/>
      <c r="O278" s="329"/>
    </row>
    <row r="279" spans="1:17" ht="18" x14ac:dyDescent="0.25">
      <c r="A279" s="342"/>
      <c r="B279" s="342"/>
      <c r="C279" s="342"/>
      <c r="D279" s="342"/>
      <c r="E279" s="342"/>
      <c r="F279" s="342"/>
      <c r="G279" s="342"/>
      <c r="H279" s="342"/>
      <c r="I279" s="342"/>
      <c r="J279" s="342"/>
      <c r="K279" s="342"/>
      <c r="L279" s="342"/>
      <c r="M279" s="298"/>
      <c r="N279" s="298"/>
      <c r="O279" s="330"/>
      <c r="P279" s="331"/>
      <c r="Q279" s="250"/>
    </row>
    <row r="280" spans="1:17" ht="18" x14ac:dyDescent="0.25">
      <c r="A280" s="342"/>
      <c r="B280" s="342"/>
      <c r="C280" s="342"/>
      <c r="D280" s="342"/>
      <c r="E280" s="342"/>
      <c r="F280" s="342"/>
      <c r="G280" s="342"/>
      <c r="H280" s="342"/>
      <c r="I280" s="342"/>
      <c r="J280" s="342"/>
      <c r="K280" s="342"/>
      <c r="L280" s="342"/>
      <c r="M280" s="298"/>
      <c r="N280" s="298"/>
      <c r="O280" s="330"/>
      <c r="P280" s="331"/>
      <c r="Q280" s="250"/>
    </row>
    <row r="281" spans="1:17" ht="18" x14ac:dyDescent="0.25">
      <c r="A281" s="342"/>
      <c r="B281" s="342"/>
      <c r="C281" s="342"/>
      <c r="D281" s="342"/>
      <c r="E281" s="342"/>
      <c r="F281" s="342"/>
      <c r="G281" s="342"/>
      <c r="H281" s="342"/>
      <c r="I281" s="342"/>
      <c r="J281" s="342"/>
      <c r="K281" s="342"/>
      <c r="L281" s="342"/>
      <c r="M281" s="298"/>
      <c r="N281" s="298"/>
      <c r="O281" s="330"/>
      <c r="P281" s="331"/>
      <c r="Q281" s="250"/>
    </row>
    <row r="282" spans="1:17" ht="18" x14ac:dyDescent="0.25">
      <c r="A282" s="342"/>
      <c r="B282" s="342"/>
      <c r="C282" s="342"/>
      <c r="D282" s="342"/>
      <c r="E282" s="342"/>
      <c r="F282" s="342"/>
      <c r="G282" s="342"/>
      <c r="H282" s="342"/>
      <c r="I282" s="342"/>
      <c r="J282" s="342"/>
      <c r="K282" s="342"/>
      <c r="L282" s="342"/>
      <c r="M282" s="298"/>
      <c r="N282" s="298"/>
      <c r="O282" s="330"/>
      <c r="P282" s="331"/>
      <c r="Q282" s="250"/>
    </row>
    <row r="283" spans="1:17" ht="18" x14ac:dyDescent="0.25">
      <c r="A283" s="342"/>
      <c r="B283" s="342"/>
      <c r="C283" s="342"/>
      <c r="D283" s="342"/>
      <c r="E283" s="342"/>
      <c r="F283" s="342"/>
      <c r="G283" s="342"/>
      <c r="H283" s="342"/>
      <c r="I283" s="342"/>
      <c r="J283" s="342"/>
      <c r="K283" s="342"/>
      <c r="L283" s="342"/>
      <c r="M283" s="342"/>
      <c r="N283" s="342"/>
      <c r="O283" s="212"/>
      <c r="P283" s="332"/>
      <c r="Q283" s="333"/>
    </row>
    <row r="284" spans="1:17" ht="18" x14ac:dyDescent="0.25">
      <c r="A284" s="343"/>
      <c r="B284" s="343"/>
      <c r="C284" s="343"/>
      <c r="D284" s="343"/>
      <c r="E284" s="343"/>
      <c r="F284" s="335"/>
      <c r="G284" s="335"/>
      <c r="H284" s="335"/>
      <c r="I284" s="343"/>
      <c r="J284" s="343"/>
      <c r="K284" s="343"/>
      <c r="L284" s="343"/>
      <c r="M284" s="343"/>
      <c r="N284" s="343"/>
      <c r="O284" s="336"/>
      <c r="P284" s="333"/>
      <c r="Q284" s="337"/>
    </row>
    <row r="285" spans="1:17" ht="18" x14ac:dyDescent="0.25">
      <c r="A285" s="259"/>
      <c r="B285" s="259"/>
      <c r="C285" s="259"/>
      <c r="D285" s="259"/>
      <c r="E285" s="259"/>
      <c r="F285" s="259"/>
      <c r="G285" s="259"/>
      <c r="H285" s="260"/>
      <c r="I285" s="261"/>
      <c r="J285" s="261"/>
      <c r="K285" s="261"/>
      <c r="L285" s="261"/>
      <c r="M285" s="261"/>
      <c r="N285" s="260"/>
      <c r="O285" s="260"/>
      <c r="P285" s="262"/>
      <c r="Q285" s="263"/>
    </row>
    <row r="286" spans="1:17" ht="18" x14ac:dyDescent="0.25">
      <c r="A286" s="371" t="s">
        <v>80</v>
      </c>
      <c r="B286" s="371"/>
      <c r="C286" s="371"/>
      <c r="D286" s="371"/>
      <c r="E286" s="371"/>
      <c r="F286" s="371"/>
      <c r="G286" s="371"/>
      <c r="H286" s="371"/>
      <c r="I286" s="371"/>
      <c r="J286" s="261"/>
      <c r="K286" s="261"/>
      <c r="L286" s="261"/>
      <c r="M286" s="261"/>
      <c r="N286" s="342" t="s">
        <v>81</v>
      </c>
      <c r="O286" s="372" t="s">
        <v>82</v>
      </c>
      <c r="P286" s="372"/>
      <c r="Q286" s="372"/>
    </row>
    <row r="287" spans="1:17" ht="18" x14ac:dyDescent="0.25">
      <c r="A287" s="342"/>
      <c r="B287" s="342"/>
      <c r="C287" s="342"/>
      <c r="D287" s="342"/>
      <c r="E287" s="342"/>
      <c r="F287" s="342"/>
      <c r="G287" s="342"/>
      <c r="H287" s="342"/>
      <c r="I287" s="342"/>
      <c r="J287" s="342"/>
      <c r="K287" s="342"/>
      <c r="L287" s="342"/>
      <c r="M287" s="342"/>
      <c r="N287" s="342"/>
      <c r="O287" s="264"/>
      <c r="P287" s="265"/>
      <c r="Q287" s="265"/>
    </row>
    <row r="288" spans="1:17" ht="18" x14ac:dyDescent="0.25">
      <c r="A288" s="334"/>
      <c r="B288" s="334"/>
      <c r="C288" s="334"/>
      <c r="D288" s="334"/>
      <c r="E288" s="334"/>
      <c r="F288" s="335"/>
      <c r="G288" s="335"/>
      <c r="H288" s="335"/>
      <c r="I288" s="334"/>
      <c r="J288" s="334"/>
      <c r="K288" s="334"/>
      <c r="L288" s="334"/>
      <c r="M288" s="334"/>
      <c r="N288" s="334"/>
      <c r="O288" s="334"/>
      <c r="P288" s="334"/>
      <c r="Q288" s="338"/>
    </row>
    <row r="289" spans="1:17" ht="20.25" x14ac:dyDescent="0.3">
      <c r="A289" s="14" t="s">
        <v>80</v>
      </c>
      <c r="B289" s="14"/>
      <c r="C289" s="14"/>
      <c r="D289" s="14"/>
      <c r="E289" s="14"/>
      <c r="F289" s="14"/>
      <c r="G289" s="14"/>
      <c r="H289" s="15"/>
      <c r="I289" s="15"/>
      <c r="J289" s="15"/>
      <c r="K289" s="15"/>
      <c r="L289" s="15"/>
      <c r="M289" s="15"/>
      <c r="N289" s="15" t="s">
        <v>81</v>
      </c>
      <c r="O289" s="20" t="s">
        <v>82</v>
      </c>
      <c r="P289" s="20"/>
      <c r="Q289" s="20"/>
    </row>
    <row r="290" spans="1:17" ht="20.25" x14ac:dyDescent="0.3">
      <c r="A290" s="14"/>
      <c r="B290" s="14"/>
      <c r="C290" s="14"/>
      <c r="D290" s="14"/>
      <c r="E290" s="14"/>
      <c r="F290" s="14"/>
      <c r="G290" s="14"/>
      <c r="H290" s="15"/>
      <c r="I290" s="15"/>
      <c r="J290" s="15"/>
      <c r="K290" s="15"/>
      <c r="L290" s="15"/>
      <c r="M290" s="15"/>
      <c r="N290" s="15"/>
      <c r="O290" s="20"/>
      <c r="P290" s="20"/>
      <c r="Q290" s="20"/>
    </row>
    <row r="291" spans="1:17" ht="20.25" x14ac:dyDescent="0.3">
      <c r="A291" s="14"/>
      <c r="B291" s="14"/>
      <c r="C291" s="14"/>
      <c r="D291" s="14"/>
      <c r="E291" s="14"/>
      <c r="F291" s="14"/>
      <c r="G291" s="14"/>
      <c r="H291" s="15"/>
      <c r="I291" s="15"/>
      <c r="J291" s="15"/>
      <c r="K291" s="15"/>
      <c r="L291" s="15"/>
      <c r="M291" s="15"/>
      <c r="N291" s="15"/>
      <c r="O291" s="20"/>
      <c r="P291" s="20"/>
      <c r="Q291" s="20"/>
    </row>
    <row r="292" spans="1:17" ht="20.25" x14ac:dyDescent="0.3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53"/>
      <c r="P292" s="54"/>
      <c r="Q292" s="55"/>
    </row>
    <row r="293" spans="1:17" ht="20.25" x14ac:dyDescent="0.3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56"/>
      <c r="P293" s="54"/>
      <c r="Q293" s="54"/>
    </row>
    <row r="294" spans="1:17" ht="20.25" x14ac:dyDescent="0.3">
      <c r="A294" s="42"/>
      <c r="B294" s="42"/>
      <c r="C294" s="42"/>
      <c r="D294" s="42"/>
      <c r="E294" s="42"/>
      <c r="F294" s="14"/>
      <c r="G294" s="14"/>
      <c r="H294" s="14"/>
      <c r="I294" s="42"/>
      <c r="J294" s="42"/>
      <c r="K294" s="42"/>
      <c r="L294" s="42"/>
      <c r="M294" s="42"/>
      <c r="N294" s="42"/>
      <c r="O294" s="57"/>
      <c r="P294" s="125"/>
      <c r="Q294" s="125"/>
    </row>
    <row r="295" spans="1:17" ht="20.25" x14ac:dyDescent="0.3">
      <c r="A295" s="27"/>
      <c r="B295" s="27"/>
      <c r="C295" s="27"/>
      <c r="D295" s="27"/>
      <c r="E295" s="27"/>
      <c r="F295" s="27"/>
      <c r="G295" s="27"/>
      <c r="H295" s="28"/>
      <c r="I295" s="2"/>
      <c r="J295" s="2"/>
      <c r="K295" s="2"/>
      <c r="L295" s="2"/>
      <c r="M295" s="2"/>
      <c r="N295" s="28"/>
      <c r="O295" s="28"/>
      <c r="P295" s="29"/>
      <c r="Q295" s="30"/>
    </row>
    <row r="296" spans="1:17" ht="20.25" x14ac:dyDescent="0.3">
      <c r="A296" s="11">
        <v>-4</v>
      </c>
      <c r="B296" s="12"/>
      <c r="C296" s="12"/>
      <c r="D296" s="12"/>
      <c r="E296" s="12"/>
      <c r="F296" s="12"/>
      <c r="G296" s="12"/>
      <c r="H296" s="12"/>
      <c r="I296" s="12"/>
      <c r="J296" s="2"/>
      <c r="K296" s="2"/>
      <c r="L296" s="2"/>
      <c r="M296" s="2"/>
      <c r="N296" s="12"/>
      <c r="O296" s="12"/>
      <c r="P296" s="12"/>
      <c r="Q296" s="12"/>
    </row>
    <row r="297" spans="1:17" ht="20.25" x14ac:dyDescent="0.3">
      <c r="A297" s="11" t="s">
        <v>0</v>
      </c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31"/>
      <c r="P297" s="32"/>
      <c r="Q297" s="32"/>
    </row>
    <row r="298" spans="1:17" ht="20.25" x14ac:dyDescent="0.3">
      <c r="A298" s="11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31"/>
      <c r="P298" s="32"/>
      <c r="Q298" s="32" t="s">
        <v>1</v>
      </c>
    </row>
    <row r="299" spans="1:17" ht="20.25" x14ac:dyDescent="0.3">
      <c r="A299" s="11" t="s">
        <v>2</v>
      </c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31"/>
      <c r="P299" s="32" t="s">
        <v>3</v>
      </c>
      <c r="Q299" s="32"/>
    </row>
    <row r="300" spans="1:17" ht="20.25" x14ac:dyDescent="0.3">
      <c r="A300" s="36" t="s">
        <v>4</v>
      </c>
      <c r="B300" s="36"/>
      <c r="C300" s="36">
        <v>5120</v>
      </c>
      <c r="D300" s="36"/>
      <c r="E300" s="36"/>
      <c r="F300" s="12"/>
      <c r="G300" s="12"/>
      <c r="H300" s="12"/>
      <c r="I300" s="12"/>
      <c r="J300" s="42"/>
      <c r="K300" s="12"/>
      <c r="L300" s="12"/>
      <c r="M300" s="12"/>
      <c r="N300" s="12"/>
      <c r="O300" s="31"/>
      <c r="P300" s="32" t="s">
        <v>5</v>
      </c>
      <c r="Q300" s="32"/>
    </row>
    <row r="301" spans="1:17" ht="21" thickBot="1" x14ac:dyDescent="0.35">
      <c r="A301" s="58" t="s">
        <v>6</v>
      </c>
      <c r="B301" s="59"/>
      <c r="C301" s="59" t="s">
        <v>141</v>
      </c>
      <c r="D301" s="59"/>
      <c r="E301" s="59"/>
      <c r="F301" s="59"/>
      <c r="G301" s="59"/>
      <c r="H301" s="59"/>
      <c r="I301" s="59"/>
      <c r="J301" s="12"/>
      <c r="K301" s="12"/>
      <c r="L301" s="12"/>
      <c r="M301" s="12"/>
      <c r="N301" s="12"/>
      <c r="O301" s="31"/>
      <c r="P301" s="32" t="s">
        <v>7</v>
      </c>
      <c r="Q301" s="32"/>
    </row>
    <row r="302" spans="1:17" ht="21" thickBot="1" x14ac:dyDescent="0.35">
      <c r="A302" s="112" t="s">
        <v>8</v>
      </c>
      <c r="B302" s="113">
        <v>2016</v>
      </c>
      <c r="C302" s="113"/>
      <c r="D302" s="113"/>
      <c r="E302" s="113"/>
      <c r="F302" s="113"/>
      <c r="G302" s="113"/>
      <c r="H302" s="113"/>
      <c r="I302" s="113"/>
      <c r="J302" s="113"/>
      <c r="K302" s="113"/>
      <c r="L302" s="113"/>
      <c r="M302" s="113"/>
      <c r="N302" s="113"/>
      <c r="O302" s="113"/>
      <c r="P302" s="113" t="s">
        <v>9</v>
      </c>
      <c r="Q302" s="114"/>
    </row>
    <row r="303" spans="1:17" ht="20.25" x14ac:dyDescent="0.3">
      <c r="A303" s="39" t="s">
        <v>10</v>
      </c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 t="s">
        <v>11</v>
      </c>
      <c r="P303" s="41"/>
      <c r="Q303" s="62"/>
    </row>
    <row r="304" spans="1:17" ht="20.25" x14ac:dyDescent="0.3">
      <c r="A304" s="1">
        <v>-2</v>
      </c>
      <c r="B304" s="2"/>
      <c r="C304" s="2"/>
      <c r="D304" s="2"/>
      <c r="E304" s="2"/>
      <c r="F304" s="2"/>
      <c r="G304" s="2"/>
      <c r="H304" s="2" t="s">
        <v>12</v>
      </c>
      <c r="I304" s="2"/>
      <c r="J304" s="2"/>
      <c r="K304" s="2"/>
      <c r="L304" s="2"/>
      <c r="M304" s="2"/>
      <c r="N304" s="2"/>
      <c r="O304" s="32" t="s">
        <v>13</v>
      </c>
      <c r="P304" s="126" t="s">
        <v>14</v>
      </c>
      <c r="Q304" s="3" t="s">
        <v>15</v>
      </c>
    </row>
    <row r="305" spans="1:17" ht="20.25" x14ac:dyDescent="0.3">
      <c r="A305" s="4" t="s">
        <v>16</v>
      </c>
      <c r="B305" s="2" t="s">
        <v>17</v>
      </c>
      <c r="C305" s="2" t="s">
        <v>18</v>
      </c>
      <c r="D305" s="2" t="s">
        <v>19</v>
      </c>
      <c r="E305" s="2" t="s">
        <v>20</v>
      </c>
      <c r="F305" s="2" t="s">
        <v>21</v>
      </c>
      <c r="G305" s="2" t="s">
        <v>22</v>
      </c>
      <c r="H305" s="2" t="s">
        <v>94</v>
      </c>
      <c r="I305" s="2" t="s">
        <v>27</v>
      </c>
      <c r="J305" s="2"/>
      <c r="K305" s="2"/>
      <c r="L305" s="2" t="s">
        <v>17</v>
      </c>
      <c r="M305" s="2"/>
      <c r="N305" s="2"/>
      <c r="O305" s="5">
        <v>-3</v>
      </c>
      <c r="P305" s="6">
        <v>-4</v>
      </c>
      <c r="Q305" s="7">
        <v>-5</v>
      </c>
    </row>
    <row r="306" spans="1:17" ht="20.25" x14ac:dyDescent="0.3">
      <c r="A306" s="4"/>
      <c r="B306" s="2" t="s">
        <v>16</v>
      </c>
      <c r="C306" s="2"/>
      <c r="D306" s="2" t="s">
        <v>25</v>
      </c>
      <c r="E306" s="2" t="s">
        <v>26</v>
      </c>
      <c r="F306" s="2"/>
      <c r="G306" s="2"/>
      <c r="H306" s="2"/>
      <c r="I306" s="2"/>
      <c r="J306" s="2"/>
      <c r="K306" s="2"/>
      <c r="L306" s="2" t="s">
        <v>95</v>
      </c>
      <c r="M306" s="2"/>
      <c r="N306" s="2"/>
      <c r="O306" s="8"/>
      <c r="P306" s="127"/>
      <c r="Q306" s="9"/>
    </row>
    <row r="307" spans="1:17" ht="20.25" x14ac:dyDescent="0.3">
      <c r="A307" s="4"/>
      <c r="B307" s="8"/>
      <c r="C307" s="8"/>
      <c r="D307" s="8"/>
      <c r="E307" s="8"/>
      <c r="F307" s="2"/>
      <c r="G307" s="2"/>
      <c r="H307" s="2"/>
      <c r="I307" s="2"/>
      <c r="J307" s="2"/>
      <c r="K307" s="2"/>
      <c r="L307" s="2"/>
      <c r="M307" s="2"/>
      <c r="N307" s="2"/>
      <c r="O307" s="8"/>
      <c r="P307" s="127"/>
      <c r="Q307" s="9"/>
    </row>
    <row r="308" spans="1:17" ht="21" thickBot="1" x14ac:dyDescent="0.35">
      <c r="A308" s="4"/>
      <c r="B308" s="8"/>
      <c r="C308" s="2"/>
      <c r="D308" s="2"/>
      <c r="E308" s="2"/>
      <c r="F308" s="2"/>
      <c r="G308" s="2"/>
      <c r="H308" s="2">
        <v>4</v>
      </c>
      <c r="I308" s="2">
        <v>1</v>
      </c>
      <c r="J308" s="2"/>
      <c r="K308" s="2"/>
      <c r="L308" s="2"/>
      <c r="M308" s="2"/>
      <c r="N308" s="2" t="s">
        <v>111</v>
      </c>
      <c r="O308" s="128"/>
      <c r="P308" s="129">
        <v>884986.59</v>
      </c>
      <c r="Q308" s="130"/>
    </row>
    <row r="309" spans="1:17" ht="21" thickBot="1" x14ac:dyDescent="0.35">
      <c r="A309" s="13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10"/>
      <c r="M309" s="10"/>
      <c r="N309" s="10"/>
      <c r="O309" s="131"/>
      <c r="P309" s="132"/>
      <c r="Q309" s="133"/>
    </row>
    <row r="310" spans="1:17" ht="21" thickBot="1" x14ac:dyDescent="0.35">
      <c r="A310" s="111">
        <v>11</v>
      </c>
      <c r="B310" s="119">
        <v>0</v>
      </c>
      <c r="C310" s="119">
        <v>0</v>
      </c>
      <c r="D310" s="119">
        <v>0.1</v>
      </c>
      <c r="E310" s="119" t="s">
        <v>30</v>
      </c>
      <c r="F310" s="119" t="s">
        <v>32</v>
      </c>
      <c r="G310" s="120"/>
      <c r="H310" s="6">
        <v>4</v>
      </c>
      <c r="I310" s="60">
        <v>1</v>
      </c>
      <c r="J310" s="60">
        <v>1</v>
      </c>
      <c r="K310" s="60">
        <v>1</v>
      </c>
      <c r="L310" s="61">
        <v>1</v>
      </c>
      <c r="M310" s="61"/>
      <c r="N310" s="60" t="s">
        <v>112</v>
      </c>
      <c r="O310" s="39"/>
      <c r="P310" s="134">
        <v>884986.59</v>
      </c>
      <c r="Q310" s="62"/>
    </row>
    <row r="311" spans="1:17" ht="20.25" x14ac:dyDescent="0.3">
      <c r="A311" s="121"/>
      <c r="B311" s="63"/>
      <c r="C311" s="63"/>
      <c r="D311" s="64"/>
      <c r="E311" s="40"/>
      <c r="F311" s="41"/>
      <c r="G311" s="40"/>
      <c r="H311" s="41"/>
      <c r="I311" s="40"/>
      <c r="J311" s="41"/>
      <c r="K311" s="39"/>
      <c r="L311" s="40"/>
      <c r="M311" s="62"/>
      <c r="N311" s="41"/>
      <c r="O311" s="122"/>
      <c r="P311" s="68"/>
      <c r="Q311" s="123"/>
    </row>
    <row r="312" spans="1:17" ht="21" thickBot="1" x14ac:dyDescent="0.35">
      <c r="A312" s="115"/>
      <c r="B312" s="37"/>
      <c r="C312" s="37"/>
      <c r="D312" s="38"/>
      <c r="E312" s="65"/>
      <c r="F312" s="59"/>
      <c r="G312" s="65"/>
      <c r="H312" s="59"/>
      <c r="I312" s="65"/>
      <c r="J312" s="59"/>
      <c r="K312" s="58"/>
      <c r="L312" s="65"/>
      <c r="M312" s="66"/>
      <c r="N312" s="59"/>
      <c r="O312" s="116"/>
      <c r="P312" s="117"/>
      <c r="Q312" s="118"/>
    </row>
    <row r="313" spans="1:17" ht="20.25" x14ac:dyDescent="0.3">
      <c r="A313" s="39"/>
      <c r="B313" s="40">
        <v>0</v>
      </c>
      <c r="C313" s="41">
        <v>0</v>
      </c>
      <c r="D313" s="40"/>
      <c r="E313" s="41" t="s">
        <v>30</v>
      </c>
      <c r="F313" s="40" t="s">
        <v>32</v>
      </c>
      <c r="G313" s="41"/>
      <c r="H313" s="67">
        <v>4</v>
      </c>
      <c r="I313" s="41">
        <v>2</v>
      </c>
      <c r="J313" s="40"/>
      <c r="K313" s="41"/>
      <c r="L313" s="40"/>
      <c r="M313" s="41"/>
      <c r="N313" s="39" t="s">
        <v>113</v>
      </c>
      <c r="O313" s="68"/>
      <c r="P313" s="69"/>
      <c r="Q313" s="70">
        <v>2771603.82</v>
      </c>
    </row>
    <row r="314" spans="1:17" ht="20.25" x14ac:dyDescent="0.3">
      <c r="A314" s="11"/>
      <c r="B314" s="43"/>
      <c r="C314" s="12"/>
      <c r="D314" s="43"/>
      <c r="E314" s="12"/>
      <c r="F314" s="43"/>
      <c r="G314" s="12"/>
      <c r="H314" s="71">
        <v>4</v>
      </c>
      <c r="I314" s="72">
        <v>2</v>
      </c>
      <c r="J314" s="73">
        <v>1</v>
      </c>
      <c r="K314" s="12">
        <v>1</v>
      </c>
      <c r="L314" s="43">
        <v>1</v>
      </c>
      <c r="M314" s="12"/>
      <c r="N314" s="11" t="s">
        <v>114</v>
      </c>
      <c r="O314" s="74"/>
      <c r="P314" s="51"/>
      <c r="Q314" s="75">
        <v>2771603.82</v>
      </c>
    </row>
    <row r="315" spans="1:17" ht="20.25" x14ac:dyDescent="0.3">
      <c r="A315" s="44" t="s">
        <v>93</v>
      </c>
      <c r="B315" s="45"/>
      <c r="C315" s="2"/>
      <c r="D315" s="46"/>
      <c r="E315" s="2"/>
      <c r="F315" s="45"/>
      <c r="G315" s="25"/>
      <c r="H315" s="49"/>
      <c r="I315" s="50"/>
      <c r="J315" s="49"/>
      <c r="K315" s="50"/>
      <c r="L315" s="49"/>
      <c r="M315" s="50"/>
      <c r="N315" s="76"/>
      <c r="O315" s="77"/>
      <c r="P315" s="78">
        <v>884986.59</v>
      </c>
      <c r="Q315" s="79">
        <v>2771603.82</v>
      </c>
    </row>
    <row r="316" spans="1:17" ht="20.25" x14ac:dyDescent="0.3">
      <c r="A316" s="44" t="s">
        <v>97</v>
      </c>
      <c r="B316" s="46"/>
      <c r="C316" s="25"/>
      <c r="D316" s="46"/>
      <c r="E316" s="25"/>
      <c r="F316" s="46"/>
      <c r="G316" s="25"/>
      <c r="H316" s="49"/>
      <c r="I316" s="50"/>
      <c r="J316" s="47"/>
      <c r="K316" s="48"/>
      <c r="L316" s="47"/>
      <c r="M316" s="48"/>
      <c r="N316" s="80"/>
      <c r="O316" s="79"/>
      <c r="P316" s="26">
        <v>10975595.210000001</v>
      </c>
      <c r="Q316" s="79">
        <v>7674573.2400000002</v>
      </c>
    </row>
    <row r="317" spans="1:17" ht="20.25" x14ac:dyDescent="0.3">
      <c r="A317" s="44"/>
      <c r="B317" s="46"/>
      <c r="C317" s="25"/>
      <c r="D317" s="46"/>
      <c r="E317" s="25"/>
      <c r="F317" s="46"/>
      <c r="G317" s="25"/>
      <c r="H317" s="47"/>
      <c r="I317" s="48"/>
      <c r="J317" s="47"/>
      <c r="K317" s="48"/>
      <c r="L317" s="47"/>
      <c r="M317" s="48"/>
      <c r="N317" s="80"/>
      <c r="O317" s="81"/>
      <c r="P317" s="26"/>
      <c r="Q317" s="81"/>
    </row>
    <row r="318" spans="1:17" ht="20.25" x14ac:dyDescent="0.3">
      <c r="A318" s="44"/>
      <c r="B318" s="45"/>
      <c r="C318" s="2"/>
      <c r="D318" s="43"/>
      <c r="E318" s="2"/>
      <c r="F318" s="45"/>
      <c r="G318" s="15"/>
      <c r="H318" s="17"/>
      <c r="I318" s="16"/>
      <c r="J318" s="17"/>
      <c r="K318" s="16"/>
      <c r="L318" s="17"/>
      <c r="M318" s="16"/>
      <c r="N318" s="18"/>
      <c r="O318" s="21"/>
      <c r="P318" s="20"/>
      <c r="Q318" s="19"/>
    </row>
    <row r="319" spans="1:17" ht="21" thickBot="1" x14ac:dyDescent="0.35">
      <c r="A319" s="82"/>
      <c r="B319" s="83"/>
      <c r="C319" s="84"/>
      <c r="D319" s="83"/>
      <c r="E319" s="84"/>
      <c r="F319" s="83"/>
      <c r="G319" s="84"/>
      <c r="H319" s="85"/>
      <c r="I319" s="86"/>
      <c r="J319" s="85"/>
      <c r="K319" s="86"/>
      <c r="L319" s="85"/>
      <c r="M319" s="86"/>
      <c r="N319" s="87"/>
      <c r="O319" s="88"/>
      <c r="P319" s="36"/>
      <c r="Q319" s="88"/>
    </row>
    <row r="320" spans="1:17" ht="21" thickBot="1" x14ac:dyDescent="0.35">
      <c r="A320" s="124"/>
      <c r="B320" s="89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90"/>
      <c r="P320" s="91"/>
      <c r="Q320" s="92"/>
    </row>
    <row r="321" spans="1:17" ht="21" thickBot="1" x14ac:dyDescent="0.35">
      <c r="A321" s="124"/>
      <c r="B321" s="89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93"/>
      <c r="N321" s="93"/>
      <c r="O321" s="94"/>
      <c r="P321" s="92"/>
      <c r="Q321" s="95"/>
    </row>
    <row r="322" spans="1:17" ht="20.25" x14ac:dyDescent="0.3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25"/>
      <c r="N322" s="25"/>
      <c r="O322" s="96"/>
      <c r="P322" s="97"/>
      <c r="Q322" s="98"/>
    </row>
    <row r="323" spans="1:17" ht="20.25" x14ac:dyDescent="0.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25"/>
      <c r="N323" s="25"/>
      <c r="O323" s="99"/>
      <c r="P323" s="100"/>
      <c r="Q323" s="98"/>
    </row>
    <row r="324" spans="1:17" ht="20.25" x14ac:dyDescent="0.3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25"/>
      <c r="N324" s="25"/>
      <c r="O324" s="96"/>
      <c r="P324" s="100"/>
      <c r="Q324" s="98"/>
    </row>
    <row r="325" spans="1:17" ht="20.25" x14ac:dyDescent="0.3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25"/>
      <c r="N325" s="25"/>
      <c r="O325" s="96"/>
      <c r="P325" s="99"/>
      <c r="Q325" s="98"/>
    </row>
    <row r="326" spans="1:17" ht="20.25" x14ac:dyDescent="0.3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31"/>
      <c r="P326" s="101"/>
      <c r="Q326" s="99"/>
    </row>
    <row r="327" spans="1:17" ht="20.25" x14ac:dyDescent="0.3">
      <c r="A327" s="34"/>
      <c r="B327" s="34"/>
      <c r="C327" s="34"/>
      <c r="D327" s="34"/>
      <c r="E327" s="34"/>
      <c r="F327" s="35"/>
      <c r="G327" s="35"/>
      <c r="H327" s="35"/>
      <c r="I327" s="34"/>
      <c r="J327" s="34"/>
      <c r="K327" s="34"/>
      <c r="L327" s="34"/>
      <c r="M327" s="34"/>
      <c r="N327" s="34"/>
      <c r="O327" s="102"/>
      <c r="P327" s="103"/>
      <c r="Q327" s="104"/>
    </row>
    <row r="328" spans="1:17" ht="20.25" x14ac:dyDescent="0.3">
      <c r="A328" s="27"/>
      <c r="B328" s="27"/>
      <c r="C328" s="27"/>
      <c r="D328" s="27"/>
      <c r="E328" s="27"/>
      <c r="F328" s="27"/>
      <c r="G328" s="27"/>
      <c r="H328" s="28"/>
      <c r="I328" s="2"/>
      <c r="J328" s="2"/>
      <c r="K328" s="2"/>
      <c r="L328" s="2"/>
      <c r="M328" s="2"/>
      <c r="N328" s="28"/>
      <c r="O328" s="28"/>
      <c r="P328" s="29"/>
      <c r="Q328" s="30"/>
    </row>
    <row r="329" spans="1:17" ht="20.25" x14ac:dyDescent="0.3">
      <c r="A329" s="12"/>
      <c r="B329" s="12"/>
      <c r="C329" s="12"/>
      <c r="D329" s="12"/>
      <c r="E329" s="12"/>
      <c r="F329" s="12"/>
      <c r="G329" s="12"/>
      <c r="H329" s="12"/>
      <c r="I329" s="12"/>
      <c r="J329" s="2"/>
      <c r="K329" s="2"/>
      <c r="L329" s="2"/>
      <c r="M329" s="2"/>
      <c r="N329" s="12"/>
      <c r="O329" s="34"/>
      <c r="P329" s="34"/>
      <c r="Q329" s="34"/>
    </row>
    <row r="330" spans="1:17" ht="20.25" x14ac:dyDescent="0.3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31"/>
      <c r="P330" s="32"/>
      <c r="Q330" s="32"/>
    </row>
    <row r="331" spans="1:17" ht="20.25" x14ac:dyDescent="0.3">
      <c r="A331" s="34"/>
      <c r="B331" s="34"/>
      <c r="C331" s="34"/>
      <c r="D331" s="34"/>
      <c r="E331" s="34"/>
      <c r="F331" s="35"/>
      <c r="G331" s="35"/>
      <c r="H331" s="35"/>
      <c r="I331" s="34"/>
      <c r="J331" s="34"/>
      <c r="K331" s="34"/>
      <c r="L331" s="34"/>
      <c r="M331" s="34"/>
      <c r="N331" s="34"/>
      <c r="O331" s="34"/>
      <c r="P331" s="34"/>
      <c r="Q331" s="105"/>
    </row>
    <row r="332" spans="1:17" ht="16.5" x14ac:dyDescent="0.25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106"/>
      <c r="Q332" s="33"/>
    </row>
    <row r="333" spans="1:17" x14ac:dyDescent="0.25">
      <c r="A333" s="107"/>
      <c r="B333" s="107"/>
      <c r="C333" s="107"/>
      <c r="D333" s="107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8"/>
      <c r="Q333" s="107"/>
    </row>
    <row r="334" spans="1:17" x14ac:dyDescent="0.25">
      <c r="A334" s="107"/>
      <c r="B334" s="107"/>
      <c r="C334" s="107"/>
      <c r="D334" s="107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</row>
    <row r="335" spans="1:17" x14ac:dyDescent="0.25">
      <c r="P335" s="109"/>
      <c r="Q335" s="109"/>
    </row>
  </sheetData>
  <mergeCells count="71">
    <mergeCell ref="A1:Q1"/>
    <mergeCell ref="A2:Q2"/>
    <mergeCell ref="A9:L9"/>
    <mergeCell ref="O9:Q9"/>
    <mergeCell ref="A11:G11"/>
    <mergeCell ref="A14:G14"/>
    <mergeCell ref="A125:L125"/>
    <mergeCell ref="A12:A13"/>
    <mergeCell ref="C12:C13"/>
    <mergeCell ref="F12:F13"/>
    <mergeCell ref="G12:G13"/>
    <mergeCell ref="H12:H13"/>
    <mergeCell ref="O156:Q156"/>
    <mergeCell ref="I12:I13"/>
    <mergeCell ref="O12:O13"/>
    <mergeCell ref="P12:P13"/>
    <mergeCell ref="Q12:Q13"/>
    <mergeCell ref="A133:I133"/>
    <mergeCell ref="O133:Q133"/>
    <mergeCell ref="A137:E137"/>
    <mergeCell ref="A148:Q148"/>
    <mergeCell ref="A149:Q149"/>
    <mergeCell ref="A203:I203"/>
    <mergeCell ref="O203:Q203"/>
    <mergeCell ref="A158:G158"/>
    <mergeCell ref="A160:A161"/>
    <mergeCell ref="C160:C161"/>
    <mergeCell ref="F160:F161"/>
    <mergeCell ref="G160:G161"/>
    <mergeCell ref="H160:H161"/>
    <mergeCell ref="I160:I161"/>
    <mergeCell ref="O160:O161"/>
    <mergeCell ref="P160:P161"/>
    <mergeCell ref="Q160:Q161"/>
    <mergeCell ref="A196:L196"/>
    <mergeCell ref="A156:L156"/>
    <mergeCell ref="A243:L243"/>
    <mergeCell ref="A211:Q211"/>
    <mergeCell ref="A212:Q212"/>
    <mergeCell ref="A218:L218"/>
    <mergeCell ref="O218:Q218"/>
    <mergeCell ref="A219:G219"/>
    <mergeCell ref="A220:A221"/>
    <mergeCell ref="C220:C221"/>
    <mergeCell ref="F220:F221"/>
    <mergeCell ref="G220:G221"/>
    <mergeCell ref="H220:H221"/>
    <mergeCell ref="I220:I221"/>
    <mergeCell ref="O220:O221"/>
    <mergeCell ref="P220:P221"/>
    <mergeCell ref="Q220:Q221"/>
    <mergeCell ref="A242:L242"/>
    <mergeCell ref="A249:I249"/>
    <mergeCell ref="O249:Q249"/>
    <mergeCell ref="A257:Q257"/>
    <mergeCell ref="A258:Q258"/>
    <mergeCell ref="A264:L264"/>
    <mergeCell ref="O264:Q264"/>
    <mergeCell ref="A286:I286"/>
    <mergeCell ref="O286:Q286"/>
    <mergeCell ref="A265:G265"/>
    <mergeCell ref="A266:A267"/>
    <mergeCell ref="C266:C267"/>
    <mergeCell ref="F266:F267"/>
    <mergeCell ref="G266:G267"/>
    <mergeCell ref="H266:H267"/>
    <mergeCell ref="O266:O267"/>
    <mergeCell ref="P266:P267"/>
    <mergeCell ref="Q266:Q267"/>
    <mergeCell ref="A276:L276"/>
    <mergeCell ref="A277:L2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ACTIVIDADES</dc:creator>
  <cp:lastModifiedBy>archivo</cp:lastModifiedBy>
  <dcterms:created xsi:type="dcterms:W3CDTF">2017-01-24T19:38:15Z</dcterms:created>
  <dcterms:modified xsi:type="dcterms:W3CDTF">2018-01-04T12:59:59Z</dcterms:modified>
</cp:coreProperties>
</file>